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405" yWindow="-45" windowWidth="11340" windowHeight="12390" tabRatio="937" activeTab="3"/>
  </bookViews>
  <sheets>
    <sheet name="№1" sheetId="345" r:id="rId1"/>
    <sheet name=" №2" sheetId="367" r:id="rId2"/>
    <sheet name=" №3" sheetId="361" r:id="rId3"/>
    <sheet name="№4" sheetId="348" r:id="rId4"/>
  </sheets>
  <externalReferences>
    <externalReference r:id="rId5"/>
  </externalReferences>
  <definedNames>
    <definedName name="_xlnm.Print_Area" localSheetId="1">' №2'!$A$1:$F$53</definedName>
    <definedName name="_xlnm.Print_Area" localSheetId="2">' №3'!$A$1:$I$246</definedName>
    <definedName name="_xlnm.Print_Area" localSheetId="0">№1!$A$1:$E$47</definedName>
    <definedName name="_xlnm.Print_Area" localSheetId="3">№4!$A$1:$E$19</definedName>
  </definedNames>
  <calcPr calcId="124519"/>
</workbook>
</file>

<file path=xl/calcChain.xml><?xml version="1.0" encoding="utf-8"?>
<calcChain xmlns="http://schemas.openxmlformats.org/spreadsheetml/2006/main">
  <c r="F34" i="367"/>
  <c r="F18"/>
  <c r="F52"/>
  <c r="E52"/>
  <c r="I226" i="361"/>
  <c r="I187"/>
  <c r="I186"/>
  <c r="H184"/>
  <c r="G184"/>
  <c r="I245"/>
  <c r="I206"/>
  <c r="I203"/>
  <c r="I202"/>
  <c r="I201"/>
  <c r="I200"/>
  <c r="I199"/>
  <c r="I198"/>
  <c r="I197"/>
  <c r="I195"/>
  <c r="I193"/>
  <c r="I192"/>
  <c r="I191"/>
  <c r="I185"/>
  <c r="H148"/>
  <c r="G148"/>
  <c r="I150"/>
  <c r="H149"/>
  <c r="G149"/>
  <c r="I149" s="1"/>
  <c r="I183"/>
  <c r="I181"/>
  <c r="I180"/>
  <c r="I179"/>
  <c r="I169"/>
  <c r="I168"/>
  <c r="I167"/>
  <c r="I166"/>
  <c r="I163"/>
  <c r="I157"/>
  <c r="I152"/>
  <c r="I151"/>
  <c r="I147"/>
  <c r="I130"/>
  <c r="I128"/>
  <c r="I126"/>
  <c r="I120"/>
  <c r="I115"/>
  <c r="I112"/>
  <c r="I111"/>
  <c r="I109"/>
  <c r="I106"/>
  <c r="I100"/>
  <c r="I93"/>
  <c r="I89"/>
  <c r="I83"/>
  <c r="I81"/>
  <c r="I80"/>
  <c r="I74"/>
  <c r="I73"/>
  <c r="I72"/>
  <c r="I71"/>
  <c r="I67"/>
  <c r="I62"/>
  <c r="I61"/>
  <c r="I54"/>
  <c r="I49"/>
  <c r="I46"/>
  <c r="I45"/>
  <c r="I44"/>
  <c r="I43"/>
  <c r="I42"/>
  <c r="I40"/>
  <c r="I39"/>
  <c r="I38"/>
  <c r="I22"/>
  <c r="I21"/>
  <c r="I20"/>
  <c r="I19"/>
  <c r="I18"/>
  <c r="I17"/>
  <c r="I16"/>
  <c r="I238"/>
  <c r="I236"/>
  <c r="I233"/>
  <c r="I232" s="1"/>
  <c r="I228" s="1"/>
  <c r="I230"/>
  <c r="I229" s="1"/>
  <c r="I224"/>
  <c r="I223" s="1"/>
  <c r="I222" s="1"/>
  <c r="I220"/>
  <c r="I219" s="1"/>
  <c r="I218" s="1"/>
  <c r="I217" s="1"/>
  <c r="I216"/>
  <c r="I215" s="1"/>
  <c r="I214" s="1"/>
  <c r="I213" s="1"/>
  <c r="I212" s="1"/>
  <c r="I172"/>
  <c r="I171"/>
  <c r="I170" s="1"/>
  <c r="I159"/>
  <c r="I158"/>
  <c r="I144"/>
  <c r="I142"/>
  <c r="I135"/>
  <c r="I134"/>
  <c r="I132"/>
  <c r="I131"/>
  <c r="I122"/>
  <c r="I121"/>
  <c r="I97"/>
  <c r="I57"/>
  <c r="I56" s="1"/>
  <c r="I55" s="1"/>
  <c r="I31"/>
  <c r="I27"/>
  <c r="I26"/>
  <c r="I25" s="1"/>
  <c r="I24" s="1"/>
  <c r="I23" s="1"/>
  <c r="F20" i="367" s="1"/>
  <c r="H244" i="361"/>
  <c r="H243" s="1"/>
  <c r="I243" s="1"/>
  <c r="H242"/>
  <c r="H241" s="1"/>
  <c r="E51" i="367" s="1"/>
  <c r="H238" i="361"/>
  <c r="H236"/>
  <c r="H233"/>
  <c r="H232" s="1"/>
  <c r="H228" s="1"/>
  <c r="H227" s="1"/>
  <c r="I227" s="1"/>
  <c r="H230"/>
  <c r="H229" s="1"/>
  <c r="H211"/>
  <c r="H210" s="1"/>
  <c r="H209" s="1"/>
  <c r="H208" s="1"/>
  <c r="H224"/>
  <c r="H223"/>
  <c r="H222" s="1"/>
  <c r="H220"/>
  <c r="H219" s="1"/>
  <c r="H218" s="1"/>
  <c r="H217" s="1"/>
  <c r="H216"/>
  <c r="H215" s="1"/>
  <c r="H214" s="1"/>
  <c r="H213" s="1"/>
  <c r="H212" s="1"/>
  <c r="H205"/>
  <c r="H204" s="1"/>
  <c r="I204" s="1"/>
  <c r="H202"/>
  <c r="H201" s="1"/>
  <c r="H199"/>
  <c r="H198" s="1"/>
  <c r="H196"/>
  <c r="I196" s="1"/>
  <c r="H194"/>
  <c r="I194" s="1"/>
  <c r="H190"/>
  <c r="H189" s="1"/>
  <c r="H188" s="1"/>
  <c r="I188" s="1"/>
  <c r="H182"/>
  <c r="I182" s="1"/>
  <c r="H178"/>
  <c r="I178" s="1"/>
  <c r="H172"/>
  <c r="H171"/>
  <c r="H170" s="1"/>
  <c r="H168"/>
  <c r="H167" s="1"/>
  <c r="H165"/>
  <c r="H164" s="1"/>
  <c r="I164" s="1"/>
  <c r="H162"/>
  <c r="H161" s="1"/>
  <c r="I161" s="1"/>
  <c r="H159"/>
  <c r="H158"/>
  <c r="H156"/>
  <c r="I156" s="1"/>
  <c r="H151"/>
  <c r="I148"/>
  <c r="H144"/>
  <c r="H142"/>
  <c r="H141"/>
  <c r="I141" s="1"/>
  <c r="H135"/>
  <c r="H134"/>
  <c r="H132"/>
  <c r="H131"/>
  <c r="H129"/>
  <c r="H128" s="1"/>
  <c r="H127" s="1"/>
  <c r="H126" s="1"/>
  <c r="H122"/>
  <c r="H121" s="1"/>
  <c r="H119"/>
  <c r="H118" s="1"/>
  <c r="I118" s="1"/>
  <c r="H114"/>
  <c r="H113" s="1"/>
  <c r="H111"/>
  <c r="H110" s="1"/>
  <c r="I110" s="1"/>
  <c r="H108"/>
  <c r="H107" s="1"/>
  <c r="I107" s="1"/>
  <c r="H105"/>
  <c r="I105" s="1"/>
  <c r="H104"/>
  <c r="H103" s="1"/>
  <c r="I103" s="1"/>
  <c r="H99"/>
  <c r="I99" s="1"/>
  <c r="H97"/>
  <c r="H96"/>
  <c r="I96" s="1"/>
  <c r="H92"/>
  <c r="I92" s="1"/>
  <c r="H88"/>
  <c r="H87" s="1"/>
  <c r="H86" s="1"/>
  <c r="I86" s="1"/>
  <c r="H82"/>
  <c r="I82" s="1"/>
  <c r="H79"/>
  <c r="H73"/>
  <c r="H70"/>
  <c r="H69" s="1"/>
  <c r="H68" s="1"/>
  <c r="I68" s="1"/>
  <c r="H66"/>
  <c r="H65" s="1"/>
  <c r="H64" s="1"/>
  <c r="H61"/>
  <c r="H60"/>
  <c r="I60" s="1"/>
  <c r="H57"/>
  <c r="H56"/>
  <c r="H55" s="1"/>
  <c r="H53"/>
  <c r="H52" s="1"/>
  <c r="H51" s="1"/>
  <c r="H50" s="1"/>
  <c r="E22" i="367" s="1"/>
  <c r="H48" i="361"/>
  <c r="H47" s="1"/>
  <c r="I47" s="1"/>
  <c r="H43"/>
  <c r="H41"/>
  <c r="I41" s="1"/>
  <c r="H37"/>
  <c r="H36" s="1"/>
  <c r="H35" s="1"/>
  <c r="H34" s="1"/>
  <c r="I34" s="1"/>
  <c r="H31"/>
  <c r="H27"/>
  <c r="H26" s="1"/>
  <c r="H25" s="1"/>
  <c r="H24" s="1"/>
  <c r="H23" s="1"/>
  <c r="E20" i="367" s="1"/>
  <c r="H20" i="361"/>
  <c r="H19" s="1"/>
  <c r="H18" s="1"/>
  <c r="H17" s="1"/>
  <c r="H16" s="1"/>
  <c r="F50" i="367"/>
  <c r="F46"/>
  <c r="F42"/>
  <c r="F38"/>
  <c r="E50"/>
  <c r="E46"/>
  <c r="E42"/>
  <c r="E38"/>
  <c r="E15" i="348"/>
  <c r="E14" s="1"/>
  <c r="E13" s="1"/>
  <c r="E12" s="1"/>
  <c r="D15"/>
  <c r="D14" s="1"/>
  <c r="D13" s="1"/>
  <c r="D12" s="1"/>
  <c r="D12" i="345"/>
  <c r="D47" s="1"/>
  <c r="D37"/>
  <c r="I242" i="361" l="1"/>
  <c r="I244"/>
  <c r="I241"/>
  <c r="F51" i="367" s="1"/>
  <c r="I205" i="361"/>
  <c r="I190"/>
  <c r="I189"/>
  <c r="I165"/>
  <c r="I162"/>
  <c r="H155"/>
  <c r="H139"/>
  <c r="I127"/>
  <c r="I129"/>
  <c r="I119"/>
  <c r="H117"/>
  <c r="I108"/>
  <c r="H102"/>
  <c r="I104"/>
  <c r="H95"/>
  <c r="H91"/>
  <c r="I87"/>
  <c r="I88"/>
  <c r="H78"/>
  <c r="I78" s="1"/>
  <c r="I79"/>
  <c r="I69"/>
  <c r="H63"/>
  <c r="E25" i="367" s="1"/>
  <c r="I70" i="361"/>
  <c r="I63"/>
  <c r="I65"/>
  <c r="I64"/>
  <c r="I66"/>
  <c r="H59"/>
  <c r="I50"/>
  <c r="F22" i="367" s="1"/>
  <c r="I52" i="361"/>
  <c r="I51"/>
  <c r="I53"/>
  <c r="I48"/>
  <c r="I36"/>
  <c r="I35"/>
  <c r="I37"/>
  <c r="F25" i="367"/>
  <c r="F19"/>
  <c r="F35"/>
  <c r="F49"/>
  <c r="E19"/>
  <c r="H77" i="361"/>
  <c r="I77" s="1"/>
  <c r="H76"/>
  <c r="I76" s="1"/>
  <c r="F27" i="367" s="1"/>
  <c r="F26" s="1"/>
  <c r="H125" i="361"/>
  <c r="E35" i="367"/>
  <c r="H33" i="361"/>
  <c r="H177"/>
  <c r="E32" i="367"/>
  <c r="H207" i="361"/>
  <c r="E49" i="367"/>
  <c r="E45" l="1"/>
  <c r="E44" s="1"/>
  <c r="H176" i="361"/>
  <c r="H154"/>
  <c r="I155"/>
  <c r="H138"/>
  <c r="I139"/>
  <c r="I125"/>
  <c r="H116"/>
  <c r="I117"/>
  <c r="H94"/>
  <c r="I95"/>
  <c r="H90"/>
  <c r="I91"/>
  <c r="I59"/>
  <c r="F24" i="367" s="1"/>
  <c r="E24"/>
  <c r="E21"/>
  <c r="I33" i="361"/>
  <c r="F21" i="367" s="1"/>
  <c r="H75" i="361"/>
  <c r="E27" i="367"/>
  <c r="E26" s="1"/>
  <c r="E18"/>
  <c r="H15" i="361"/>
  <c r="I15" s="1"/>
  <c r="I75" l="1"/>
  <c r="H175"/>
  <c r="H153"/>
  <c r="I154"/>
  <c r="H137"/>
  <c r="I138"/>
  <c r="E33" i="367"/>
  <c r="E31" s="1"/>
  <c r="I116" i="361"/>
  <c r="F33" i="367" s="1"/>
  <c r="H101" i="361"/>
  <c r="I94"/>
  <c r="F30" i="367" s="1"/>
  <c r="E30"/>
  <c r="I90" i="361"/>
  <c r="H85"/>
  <c r="H174" l="1"/>
  <c r="H246" s="1"/>
  <c r="E37" i="367"/>
  <c r="I153" i="361"/>
  <c r="F37" i="367" s="1"/>
  <c r="E36"/>
  <c r="E34" s="1"/>
  <c r="H124" i="361"/>
  <c r="I85"/>
  <c r="F29" i="367" s="1"/>
  <c r="F28" s="1"/>
  <c r="H84" i="361"/>
  <c r="E29" i="367"/>
  <c r="E28" s="1"/>
  <c r="E41" l="1"/>
  <c r="E40" s="1"/>
  <c r="I84" i="361"/>
  <c r="D19" i="348" l="1"/>
  <c r="D18" s="1"/>
  <c r="D17" s="1"/>
  <c r="D16" s="1"/>
  <c r="D11" s="1"/>
  <c r="E47" i="345" l="1"/>
  <c r="E45"/>
  <c r="E44"/>
  <c r="E43"/>
  <c r="E42"/>
  <c r="E41"/>
  <c r="E40"/>
  <c r="E39"/>
  <c r="E38"/>
  <c r="E37"/>
  <c r="E36"/>
  <c r="E34" s="1"/>
  <c r="E33"/>
  <c r="E32"/>
  <c r="E31"/>
  <c r="E30"/>
  <c r="E29"/>
  <c r="E28"/>
  <c r="E27"/>
  <c r="E26"/>
  <c r="E25"/>
  <c r="E24"/>
  <c r="E21"/>
  <c r="E20"/>
  <c r="E19"/>
  <c r="E18"/>
  <c r="E17"/>
  <c r="E16"/>
  <c r="E15"/>
  <c r="E14"/>
  <c r="E13"/>
  <c r="E12"/>
  <c r="D40"/>
  <c r="D39" s="1"/>
  <c r="D34"/>
  <c r="D31"/>
  <c r="D25"/>
  <c r="D24" s="1"/>
  <c r="D20"/>
  <c r="D17"/>
  <c r="D15"/>
  <c r="D13"/>
  <c r="G183" i="361"/>
  <c r="C45" i="345"/>
  <c r="G163" i="361"/>
  <c r="G67"/>
  <c r="G69"/>
  <c r="G72"/>
  <c r="G71"/>
  <c r="G73"/>
  <c r="G245"/>
  <c r="G137"/>
  <c r="I137" s="1"/>
  <c r="F36" i="367" s="1"/>
  <c r="G151" i="361"/>
  <c r="G106"/>
  <c r="G202" l="1"/>
  <c r="G201" s="1"/>
  <c r="G199"/>
  <c r="G198" s="1"/>
  <c r="G168" l="1"/>
  <c r="G167" s="1"/>
  <c r="G165"/>
  <c r="G164" s="1"/>
  <c r="G114" l="1"/>
  <c r="G113" l="1"/>
  <c r="I113" s="1"/>
  <c r="I114"/>
  <c r="C40" i="345"/>
  <c r="C43"/>
  <c r="C42"/>
  <c r="C18" l="1"/>
  <c r="G135" i="361"/>
  <c r="G134" s="1"/>
  <c r="G244"/>
  <c r="G243" s="1"/>
  <c r="G238"/>
  <c r="G236"/>
  <c r="G233"/>
  <c r="G230"/>
  <c r="G229" s="1"/>
  <c r="G226"/>
  <c r="G211" s="1"/>
  <c r="G224"/>
  <c r="G223" s="1"/>
  <c r="G222" s="1"/>
  <c r="G220"/>
  <c r="G219" s="1"/>
  <c r="G218" s="1"/>
  <c r="G217" s="1"/>
  <c r="G216"/>
  <c r="G215" s="1"/>
  <c r="G214" s="1"/>
  <c r="G213" s="1"/>
  <c r="G212" s="1"/>
  <c r="G205"/>
  <c r="G204" s="1"/>
  <c r="G196"/>
  <c r="G194"/>
  <c r="I184"/>
  <c r="G182"/>
  <c r="G172"/>
  <c r="G171" s="1"/>
  <c r="G170" s="1"/>
  <c r="G159"/>
  <c r="G158" s="1"/>
  <c r="G156"/>
  <c r="G155" s="1"/>
  <c r="G144"/>
  <c r="G142"/>
  <c r="G132"/>
  <c r="G131" s="1"/>
  <c r="G122"/>
  <c r="G121" s="1"/>
  <c r="G119"/>
  <c r="G118" s="1"/>
  <c r="G111"/>
  <c r="G110" s="1"/>
  <c r="G108"/>
  <c r="G107" s="1"/>
  <c r="G105"/>
  <c r="G104" s="1"/>
  <c r="G99"/>
  <c r="G96" s="1"/>
  <c r="G95" s="1"/>
  <c r="G97"/>
  <c r="G92"/>
  <c r="G91" s="1"/>
  <c r="G90" s="1"/>
  <c r="G88"/>
  <c r="G87" s="1"/>
  <c r="G86" s="1"/>
  <c r="G82"/>
  <c r="G79"/>
  <c r="G70"/>
  <c r="G68" s="1"/>
  <c r="G66"/>
  <c r="G65" s="1"/>
  <c r="G64" s="1"/>
  <c r="G61"/>
  <c r="G60"/>
  <c r="G59" s="1"/>
  <c r="D24" i="367" s="1"/>
  <c r="G57" i="361"/>
  <c r="G56" s="1"/>
  <c r="G55" s="1"/>
  <c r="G53"/>
  <c r="G52" s="1"/>
  <c r="G51" s="1"/>
  <c r="G50" s="1"/>
  <c r="G48"/>
  <c r="G47" s="1"/>
  <c r="G43"/>
  <c r="G41"/>
  <c r="G37"/>
  <c r="G31"/>
  <c r="G27"/>
  <c r="G26" s="1"/>
  <c r="G25" s="1"/>
  <c r="G24" s="1"/>
  <c r="G23" s="1"/>
  <c r="G129"/>
  <c r="C39" i="345"/>
  <c r="C34"/>
  <c r="C31"/>
  <c r="C25"/>
  <c r="C24" s="1"/>
  <c r="C20"/>
  <c r="C17"/>
  <c r="C15"/>
  <c r="C13"/>
  <c r="G210" i="361" l="1"/>
  <c r="I211"/>
  <c r="G102"/>
  <c r="I102" s="1"/>
  <c r="F32" i="367" s="1"/>
  <c r="F31" s="1"/>
  <c r="G190" i="361"/>
  <c r="G189" s="1"/>
  <c r="G188" s="1"/>
  <c r="G20"/>
  <c r="G19" s="1"/>
  <c r="C12" i="345"/>
  <c r="C47" s="1"/>
  <c r="C15" i="348" s="1"/>
  <c r="G36" i="361"/>
  <c r="G35" s="1"/>
  <c r="G34" s="1"/>
  <c r="G33" s="1"/>
  <c r="G94"/>
  <c r="G232"/>
  <c r="G228" s="1"/>
  <c r="G178"/>
  <c r="G177" s="1"/>
  <c r="G128"/>
  <c r="G127" s="1"/>
  <c r="G126" s="1"/>
  <c r="G63"/>
  <c r="G78"/>
  <c r="G76" s="1"/>
  <c r="G75" s="1"/>
  <c r="G117"/>
  <c r="G116" s="1"/>
  <c r="D33" i="367" s="1"/>
  <c r="G103" i="361"/>
  <c r="G85"/>
  <c r="G242"/>
  <c r="G241" s="1"/>
  <c r="G176" l="1"/>
  <c r="I177"/>
  <c r="G209"/>
  <c r="I210"/>
  <c r="G77"/>
  <c r="G125"/>
  <c r="D35" i="367"/>
  <c r="G227" i="361"/>
  <c r="D51" i="367"/>
  <c r="G18" i="361"/>
  <c r="G17" s="1"/>
  <c r="G16" s="1"/>
  <c r="G15"/>
  <c r="G101"/>
  <c r="I101" s="1"/>
  <c r="D29" i="367"/>
  <c r="G84" i="361"/>
  <c r="D22" i="367"/>
  <c r="G175" i="361" l="1"/>
  <c r="I176"/>
  <c r="G208"/>
  <c r="I209"/>
  <c r="D20" i="367"/>
  <c r="I175" i="361" l="1"/>
  <c r="G174"/>
  <c r="I208"/>
  <c r="G207"/>
  <c r="D46" i="367"/>
  <c r="D42"/>
  <c r="D38"/>
  <c r="D41" l="1"/>
  <c r="I174" i="361"/>
  <c r="F41" i="367" s="1"/>
  <c r="F40" s="1"/>
  <c r="I207" i="361"/>
  <c r="F45" i="367" s="1"/>
  <c r="F44" s="1"/>
  <c r="D45"/>
  <c r="D25"/>
  <c r="D44"/>
  <c r="D30"/>
  <c r="D32" l="1"/>
  <c r="D28"/>
  <c r="D50"/>
  <c r="D49" s="1"/>
  <c r="D27" l="1"/>
  <c r="D31"/>
  <c r="D26" l="1"/>
  <c r="C14" i="348" l="1"/>
  <c r="C13" s="1"/>
  <c r="C12" s="1"/>
  <c r="D40" i="367" l="1"/>
  <c r="D21" l="1"/>
  <c r="D19" l="1"/>
  <c r="D18" s="1"/>
  <c r="G162" i="361" l="1"/>
  <c r="G161" s="1"/>
  <c r="G154" s="1"/>
  <c r="G141"/>
  <c r="G139" s="1"/>
  <c r="G138" s="1"/>
  <c r="D36" i="367" s="1"/>
  <c r="G153" i="361" l="1"/>
  <c r="D37" i="367" s="1"/>
  <c r="D34" s="1"/>
  <c r="D52" s="1"/>
  <c r="G124" i="361" l="1"/>
  <c r="I124" s="1"/>
  <c r="G246" l="1"/>
  <c r="I246" s="1"/>
  <c r="C19" i="348" l="1"/>
  <c r="C18" s="1"/>
  <c r="C17" s="1"/>
  <c r="C16" s="1"/>
  <c r="C11" s="1"/>
  <c r="E19"/>
  <c r="E18" s="1"/>
  <c r="E17" s="1"/>
  <c r="E16" s="1"/>
  <c r="E11" s="1"/>
</calcChain>
</file>

<file path=xl/sharedStrings.xml><?xml version="1.0" encoding="utf-8"?>
<sst xmlns="http://schemas.openxmlformats.org/spreadsheetml/2006/main" count="1431" uniqueCount="362">
  <si>
    <t>Выполнение функций органами местного самоуправления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</si>
  <si>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</si>
  <si>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Резервные фонды местных администраций</t>
  </si>
  <si>
    <t>0700500</t>
  </si>
  <si>
    <t>Субсидии юридическим лицам</t>
  </si>
  <si>
    <t>Прочие мероприятия по благоустройству</t>
  </si>
  <si>
    <t>006</t>
  </si>
  <si>
    <t>ИТОГО по муниципальному образованию</t>
  </si>
  <si>
    <t>Налоги на имущество</t>
  </si>
  <si>
    <t>01</t>
  </si>
  <si>
    <t>06</t>
  </si>
  <si>
    <t xml:space="preserve">Культура </t>
  </si>
  <si>
    <t xml:space="preserve">ВСЕГО  ДОХОДОВ  </t>
  </si>
  <si>
    <t>Объем  поступления  доходов</t>
  </si>
  <si>
    <t>по разделам, подразделам функциональной классификации</t>
  </si>
  <si>
    <t>Наименование</t>
  </si>
  <si>
    <t>Раздел</t>
  </si>
  <si>
    <t>Общегосударственные вопросы</t>
  </si>
  <si>
    <t>02</t>
  </si>
  <si>
    <t>04</t>
  </si>
  <si>
    <t>Жилищно-коммунальное хозяйство</t>
  </si>
  <si>
    <t>05</t>
  </si>
  <si>
    <t>07</t>
  </si>
  <si>
    <t>08</t>
  </si>
  <si>
    <t>09</t>
  </si>
  <si>
    <t>Целевая статья</t>
  </si>
  <si>
    <t>005</t>
  </si>
  <si>
    <t>0700000</t>
  </si>
  <si>
    <t>Прочие безвозмездные перечисления</t>
  </si>
  <si>
    <t>Мобилизационная и вневойсковая подготовка</t>
  </si>
  <si>
    <t>00010900000000000000</t>
  </si>
  <si>
    <t>00010904000000000110</t>
  </si>
  <si>
    <t>Социальная помощь</t>
  </si>
  <si>
    <t>Функционирование высшего должностного лица субъекта РФ и муниципального образования.</t>
  </si>
  <si>
    <t>Физкультурно-оздоровительная работа и спортивные мероприятия</t>
  </si>
  <si>
    <t>Доплаты к пенсиям, дополнительное пенсионное обеспечение</t>
  </si>
  <si>
    <t>013</t>
  </si>
  <si>
    <t>Социальные выплаты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</si>
  <si>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</si>
  <si>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</si>
  <si>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</si>
  <si>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Государственная пошлина </t>
  </si>
  <si>
    <t>Обеспечение деятельности подведомственных учреждений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</si>
  <si>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</si>
  <si>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</si>
  <si>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</si>
  <si>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Глава муниципального образования</t>
  </si>
  <si>
    <t>Уличное освещение</t>
  </si>
  <si>
    <t>Жилищное хозяйство</t>
  </si>
  <si>
    <t>Коммунальное хозяйство</t>
  </si>
  <si>
    <t>Налоговые и неналоговые доходы</t>
  </si>
  <si>
    <t>Пенсионное обеспечение</t>
  </si>
  <si>
    <t>Благоустройство</t>
  </si>
  <si>
    <t>03</t>
  </si>
  <si>
    <t>Библиотеки</t>
  </si>
  <si>
    <t>Прочие расходы</t>
  </si>
  <si>
    <t>Глава</t>
  </si>
  <si>
    <t>Национальная  экономика</t>
  </si>
  <si>
    <t>Поддержка жилищного хозяйства</t>
  </si>
  <si>
    <t xml:space="preserve">                 Наименование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</si>
  <si>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</si>
  <si>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</si>
  <si>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</si>
  <si>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10</t>
  </si>
  <si>
    <t>Налоги на прибыль, доходы</t>
  </si>
  <si>
    <t>Налог на доходы физических лиц</t>
  </si>
  <si>
    <t>Образование</t>
  </si>
  <si>
    <t xml:space="preserve">Безвозмездные поступления </t>
  </si>
  <si>
    <t>Безвозмездные поступления от других бюджетов бюджетной системы РФ</t>
  </si>
  <si>
    <t>12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</si>
  <si>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</si>
  <si>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</si>
  <si>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</si>
  <si>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Наименование показателей</t>
  </si>
  <si>
    <t>Социальная политика</t>
  </si>
  <si>
    <t>Резервные фонды</t>
  </si>
  <si>
    <t>Налог на имущество физических лиц</t>
  </si>
  <si>
    <t>Земельный налог</t>
  </si>
  <si>
    <t>Национальная оборона</t>
  </si>
  <si>
    <t>Поддержка коммунального хозяйства</t>
  </si>
  <si>
    <t>Целевые программы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</si>
  <si>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</si>
  <si>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</si>
  <si>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</si>
  <si>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821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</si>
  <si>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</si>
  <si>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</si>
  <si>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Другие вопросы  в  области социальной политики</t>
  </si>
  <si>
    <t>Другие вопросы в области национальной экономики</t>
  </si>
  <si>
    <t>1020100</t>
  </si>
  <si>
    <t xml:space="preserve">Бюджетные инвестиции </t>
  </si>
  <si>
    <t>003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</si>
  <si>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</si>
  <si>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</si>
  <si>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000 1 13 00000 00 0000 000</t>
  </si>
  <si>
    <t>Доходы от оказания платных услуг и компенсации затрат государства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</si>
  <si>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</si>
  <si>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</si>
  <si>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Бюджетные инвестиции</t>
  </si>
  <si>
    <t>Обеспечение проведения выборов и референдумов</t>
  </si>
  <si>
    <t>11</t>
  </si>
  <si>
    <t>Другие общегосударственные вопросы</t>
  </si>
  <si>
    <t>13</t>
  </si>
  <si>
    <t>Массовый спорт</t>
  </si>
  <si>
    <t>Физическая  культура  и  спорт</t>
  </si>
  <si>
    <t>Культура  и кинематография</t>
  </si>
  <si>
    <t>Массовый  спорт</t>
  </si>
  <si>
    <t>Физическая культура</t>
  </si>
  <si>
    <t xml:space="preserve">Физическая  культура  </t>
  </si>
  <si>
    <t>Код бюджетной классификации</t>
  </si>
  <si>
    <t xml:space="preserve">   </t>
  </si>
  <si>
    <t>7950000</t>
  </si>
  <si>
    <t xml:space="preserve">КУЛЬТУРА  И КИНЕМАТОГРАФИЯ </t>
  </si>
  <si>
    <t>1020102</t>
  </si>
  <si>
    <t>Иные межбюджетные трансферты</t>
  </si>
  <si>
    <t>Охрана семьи и детства</t>
  </si>
  <si>
    <t>Дорожное  хозяйство</t>
  </si>
  <si>
    <t>912</t>
  </si>
  <si>
    <t>Изменение остатков средств на счетах по учету средств бюджета</t>
  </si>
  <si>
    <t>Код  бюджетной классификации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</si>
  <si>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</si>
  <si>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</si>
  <si>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Источники  финансирования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</si>
  <si>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</si>
  <si>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</si>
  <si>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</si>
  <si>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</si>
  <si>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Подраздел</t>
  </si>
  <si>
    <t>Вид расходов</t>
  </si>
  <si>
    <t>000 1 13 01000 00 0000 130</t>
  </si>
  <si>
    <t>000 1 13 02000 00 0000 130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</si>
  <si>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</si>
  <si>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</si>
  <si>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</si>
  <si>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</si>
  <si>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</si>
  <si>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Покрытие убытков возникающих в результате государственного регулирования тарифов на теплоэнергию, отпускаемую населению на нужды отопления.</t>
  </si>
  <si>
    <t>Возмещение убытков, возникающих в результате регулирования тарифов на холодную воду и водоотведение</t>
  </si>
  <si>
    <t>Общее образование</t>
  </si>
  <si>
    <t>Здравоохранение</t>
  </si>
  <si>
    <t>Стационарная медицинская помощь</t>
  </si>
  <si>
    <t>Социальное обеспечение населения</t>
  </si>
  <si>
    <t>Акцизы по подакцизным товарам, произведенным на территории Российской Федерации</t>
  </si>
  <si>
    <t>Акцизы на автомобильный бензин, произведенный на территории Российской Федерации</t>
  </si>
  <si>
    <t xml:space="preserve">Прочие доходы от оказания платных услуг </t>
  </si>
  <si>
    <t>Прочие доходы от компенсации затрат государства</t>
  </si>
  <si>
    <t>расходов бюджетов Российской Федерации.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</si>
  <si>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</si>
  <si>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</si>
  <si>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Расходы на выплату персоналу государственных (муниципальных органов)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</si>
  <si>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</si>
  <si>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</si>
  <si>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</si>
  <si>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</si>
  <si>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</si>
  <si>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</si>
  <si>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</si>
  <si>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</si>
  <si>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</si>
  <si>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Резервный фонд администрации муниципального образования</t>
  </si>
  <si>
    <t>Резервные средства</t>
  </si>
  <si>
    <t>Прочие расходы органов местного самоуправления, связанные с общегосударственным управлением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</si>
  <si>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</si>
  <si>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</si>
  <si>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</si>
  <si>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Реализация функций, связанных с обеспечением первичных мер пожарной безопасности</t>
  </si>
  <si>
    <t>Мероприятия по обеспечению пожарной безопасности</t>
  </si>
  <si>
    <t>Дорожное  хозяйство (дорожные фонды)</t>
  </si>
  <si>
    <t>Непрограммные вопросы в области дорожного хозяйства</t>
  </si>
  <si>
    <t>Мероприятия в сфере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</si>
  <si>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</si>
  <si>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жилищное хозяйство</t>
  </si>
  <si>
    <t>Непрограммные вопросы в области жилищного хозяйства</t>
  </si>
  <si>
    <t>Капитальный ремонт муниципального жилищного фонда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</si>
  <si>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</si>
  <si>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</si>
  <si>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Закупка товаров, работ и услуг в целях капитального ремонта государственного (муниципального) имущества</t>
  </si>
  <si>
    <t>Организация мест захоронения</t>
  </si>
  <si>
    <t>Дом культуры</t>
  </si>
  <si>
    <t>Расходы на выплату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</si>
  <si>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</si>
  <si>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</si>
  <si>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</si>
  <si>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</si>
  <si>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</si>
  <si>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5000000</t>
  </si>
  <si>
    <t>5019001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</si>
  <si>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</si>
  <si>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120</t>
  </si>
  <si>
    <t>121</t>
  </si>
  <si>
    <t>122</t>
  </si>
  <si>
    <t>240</t>
  </si>
  <si>
    <t>244</t>
  </si>
  <si>
    <t>850</t>
  </si>
  <si>
    <t>851</t>
  </si>
  <si>
    <t>852</t>
  </si>
  <si>
    <t>870</t>
  </si>
  <si>
    <t>243</t>
  </si>
  <si>
    <t>110</t>
  </si>
  <si>
    <t>111</t>
  </si>
  <si>
    <t>112</t>
  </si>
  <si>
    <t>320</t>
  </si>
  <si>
    <t>321</t>
  </si>
  <si>
    <t>000010500000000000000</t>
  </si>
  <si>
    <t>000010500000000000500</t>
  </si>
  <si>
    <t>000010502000000000500</t>
  </si>
  <si>
    <t>000010502010000000510</t>
  </si>
  <si>
    <t>000010502011000000510</t>
  </si>
  <si>
    <t>000010500000000000600</t>
  </si>
  <si>
    <t>000010502000000000600</t>
  </si>
  <si>
    <t>000010502010000000610</t>
  </si>
  <si>
    <t>000010502011000000610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</si>
  <si>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</si>
  <si>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</si>
  <si>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</si>
  <si>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</si>
  <si>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</si>
  <si>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</si>
  <si>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тыс. рублей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</si>
  <si>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</si>
  <si>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</si>
  <si>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 xml:space="preserve">Уплата прочих налогов, сборов </t>
  </si>
  <si>
    <t>Уплата иных платежей</t>
  </si>
  <si>
    <t>853</t>
  </si>
  <si>
    <t>Предоставление субсидий бюджетным, автономным учреждениям и иным некоммерческим организациям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</si>
  <si>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</si>
  <si>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Межбюджетные трансферты бюджета муниципального района из бюджетов городских поселений и межбюджетные трансферты бюджетов городских поселений в бюджеты муниципальный районов на осуществление части полномочий по решению вопросов местного значения с соответствии с заключенными соглашениями</t>
  </si>
  <si>
    <t>Проведение выборов представительных органов муниципальных образований</t>
  </si>
  <si>
    <t>Субсидии бюджетный учреждениям на финансовое обеспечение государственного (муниципального) задания на оказание государственных (муниципальных) услуг (выполненных работ)</t>
  </si>
  <si>
    <t>600</t>
  </si>
  <si>
    <t>Субсидии бюджетным учреждениям на иные цели</t>
  </si>
  <si>
    <t>612</t>
  </si>
  <si>
    <t xml:space="preserve">Резервный фонд администрации  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</si>
  <si>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</si>
  <si>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</si>
  <si>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</si>
  <si>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</si>
  <si>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</si>
  <si>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</si>
  <si>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государственных (муниципальных органов) органов  </t>
  </si>
  <si>
    <t xml:space="preserve">Фонд оплаты труда государственных (муниципальных) органов) </t>
  </si>
  <si>
    <t xml:space="preserve">Фонд оплаты труда государственных (муниципальных органов) органов </t>
  </si>
  <si>
    <t xml:space="preserve">Фонд оплаты труда государственных (муниципальных) органов  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</si>
  <si>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</si>
  <si>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</si>
  <si>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210 00 00000</t>
  </si>
  <si>
    <t>211 00 00000</t>
  </si>
  <si>
    <t>211 00 90010</t>
  </si>
  <si>
    <t>221 00 00000</t>
  </si>
  <si>
    <t>220 00 00000</t>
  </si>
  <si>
    <t>221 00 90010</t>
  </si>
  <si>
    <t>230 00 00000</t>
  </si>
  <si>
    <t>231 00 00000</t>
  </si>
  <si>
    <t>231 00 90010</t>
  </si>
  <si>
    <t>231 00 78680</t>
  </si>
  <si>
    <t>240 00 00000</t>
  </si>
  <si>
    <t>241 00 90010</t>
  </si>
  <si>
    <t>260 00 00000</t>
  </si>
  <si>
    <t>261 00 90010</t>
  </si>
  <si>
    <t>270 00 00000</t>
  </si>
  <si>
    <t>271 00 90010</t>
  </si>
  <si>
    <t>520 00 00000</t>
  </si>
  <si>
    <t>521 00 90010</t>
  </si>
  <si>
    <t>280 00 00000</t>
  </si>
  <si>
    <t>281 00 51180</t>
  </si>
  <si>
    <t>290 00 00000</t>
  </si>
  <si>
    <t>291 00 90010</t>
  </si>
  <si>
    <t>291 00 90020</t>
  </si>
  <si>
    <t>300 00 00000</t>
  </si>
  <si>
    <t>301 00 90010</t>
  </si>
  <si>
    <t>330 00 00000</t>
  </si>
  <si>
    <t>331 00 90010</t>
  </si>
  <si>
    <t>350 00 00000</t>
  </si>
  <si>
    <t>351 00 90010</t>
  </si>
  <si>
    <t>360 00 00000</t>
  </si>
  <si>
    <t>361 00 90010</t>
  </si>
  <si>
    <t>370 00 00000</t>
  </si>
  <si>
    <t>371 00 90010</t>
  </si>
  <si>
    <t>371 00 90020</t>
  </si>
  <si>
    <t>371 00 90030</t>
  </si>
  <si>
    <t>420 00 00000</t>
  </si>
  <si>
    <t>421 00 90010</t>
  </si>
  <si>
    <t>421 00 90020</t>
  </si>
  <si>
    <t>460 00 00000</t>
  </si>
  <si>
    <t>461 00 90010</t>
  </si>
  <si>
    <t>510 00 00000</t>
  </si>
  <si>
    <t>511 00 90010</t>
  </si>
  <si>
    <t>000 1 06 01000 00 0000 110</t>
  </si>
  <si>
    <t>000 1 06 06000 00 0000 110</t>
  </si>
  <si>
    <t>000 1 08 04000 01 0000 110</t>
  </si>
  <si>
    <t>000 1 11 05000 00 0000 120</t>
  </si>
  <si>
    <t>000 1 14 06000 00 0000 430</t>
  </si>
  <si>
    <t>000 2 00 00000 00 0000 000</t>
  </si>
  <si>
    <t>000 2 02 00000 00 0000 000</t>
  </si>
  <si>
    <t>000 1 14 00000 00 0000 000</t>
  </si>
  <si>
    <t>000 1 11 00000 00 0000 000</t>
  </si>
  <si>
    <t>000 1 08 00000 00 0000 000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</si>
  <si>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</si>
  <si>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</si>
  <si>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</si>
  <si>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000 1 03 02000 01 0000 110</t>
  </si>
  <si>
    <t xml:space="preserve"> 000 1 03 02041 01 0000 110</t>
  </si>
  <si>
    <t xml:space="preserve"> 000 1 06 00000 00 0000 000</t>
  </si>
  <si>
    <t>540</t>
  </si>
  <si>
    <t>800</t>
  </si>
  <si>
    <t>53 1 00 90010</t>
  </si>
  <si>
    <t>814</t>
  </si>
  <si>
    <t>53 0 00 00000</t>
  </si>
  <si>
    <t>53 1 00 S0020</t>
  </si>
  <si>
    <t>Софинансирование подпрограммы Архангельской области "Развитие малого и среднего предпринимательства 2014-2020 годы"</t>
  </si>
  <si>
    <t>Прочие мероприятия в сфере дорожной деятельности в отношении автомобильных дорог общего пользования местного значения осуществляемых за счет бюджетных ассигнований муниципального дорожного хозяйства</t>
  </si>
  <si>
    <t>331 00 90020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</si>
  <si>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</si>
  <si>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000 2 02 20000 00 000 151</t>
  </si>
  <si>
    <t>000 2 02 30000 00 0000 151</t>
  </si>
  <si>
    <t>000 2 02 10000 00 0000 151</t>
  </si>
  <si>
    <t>000 2 07 05000 00 0000 180</t>
  </si>
  <si>
    <t>000 2 02 40000 00 0000 151</t>
  </si>
  <si>
    <t>500</t>
  </si>
  <si>
    <t xml:space="preserve">Межбюджетные трансферты </t>
  </si>
  <si>
    <t>331 00 70310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</si>
  <si>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</si>
  <si>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371 F2 55550</t>
  </si>
  <si>
    <t>371 00 55550</t>
  </si>
  <si>
    <t>Софинансирование поддержки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</si>
  <si>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обеспечение развития и укрепления материально - технической базы домов культуры в населенных пунктах с числом жителей до 50 тысяч человек</t>
  </si>
  <si>
    <t>421 00 L4670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</si>
  <si>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</si>
  <si>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421 00 78240</t>
  </si>
  <si>
    <t>331 00 S0310</t>
  </si>
  <si>
    <t>361 00 S6650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</si>
  <si>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помещения.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</si>
  <si>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</si>
  <si>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</si>
  <si>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 муниципальных образований</t>
  </si>
  <si>
    <t>Обеспечение мероприятий по переселению граждан из аварийного жилищного фонда у учетом необходимости развития малоэтажного жилищного строительства</t>
  </si>
  <si>
    <t>Иные межбюджетные трансферты на исполнение полномочий по софинансированию мероприятий по содержанию мест (площадок) накопления твердых коммунальных отходов</t>
  </si>
  <si>
    <t>410</t>
  </si>
  <si>
    <t>414</t>
  </si>
  <si>
    <t>Бюджетные инвестиции в объекты капитального строительства государственной (муниципальной ) собственности</t>
  </si>
  <si>
    <t>522</t>
  </si>
  <si>
    <t>520</t>
  </si>
  <si>
    <t>Субсидии</t>
  </si>
  <si>
    <t>Субсидии на софинансирование капитальных вложений в объекты государственной (муниципальной) собственности</t>
  </si>
  <si>
    <t>Приложение  1</t>
  </si>
  <si>
    <t>Утверждено</t>
  </si>
  <si>
    <t>постановлением администрации</t>
  </si>
  <si>
    <t xml:space="preserve">МО "Североонежское" </t>
  </si>
  <si>
    <t xml:space="preserve"> бюджета МО "Североонежское" за 1 квартал 2020 года </t>
  </si>
  <si>
    <t xml:space="preserve"> от   17.04.2020 года   №58</t>
  </si>
  <si>
    <t>Утверждено на 2020 год</t>
  </si>
  <si>
    <t xml:space="preserve">Исполненио за 1 квартал 2020 года </t>
  </si>
  <si>
    <t xml:space="preserve">% исполения </t>
  </si>
  <si>
    <t>000 1 16 00000 00 0000 000</t>
  </si>
  <si>
    <t xml:space="preserve">Штрафы, санкции, возмещение ущерба </t>
  </si>
  <si>
    <t>000 1 16 00000 00 0000 140</t>
  </si>
  <si>
    <t xml:space="preserve">             Приложение   4</t>
  </si>
  <si>
    <t>дефицита  местного  бюджета  за 1 квартал  2020  года</t>
  </si>
  <si>
    <t>Приложение   2</t>
  </si>
  <si>
    <t>Распределение расходов бюджета МО "Североонежское" за 1 квартал 2020 года</t>
  </si>
  <si>
    <t>Ведомственная структура расходов бюджета МО "Североонежское" за 1квартал 2020 года</t>
  </si>
  <si>
    <t>Приложение 3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</si>
</sst>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_-* #,##0.0_р_._-;\-* #,##0.0_р_._-;_-* &quot;-&quot;?_р_._-;_-@_-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71" formatCode="_-* #,##0.0\ _₽_-;\-* #,##0.0\ _₽_-;_-* &quot;-&quot;?\ _₽_-;_-@_-"/>
  </numFmts>
  <fonts count="10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27">
    <xf numFmtId="0" fontId="0" fillId="0" borderId="0" xfId="0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0" xfId="0" applyFill="1"/>
    <xf numFmtId="0" fontId="3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164" fontId="3" fillId="0" borderId="0" xfId="1" applyFont="1"/>
    <xf numFmtId="167" fontId="3" fillId="0" borderId="8" xfId="1" applyNumberFormat="1" applyFont="1" applyBorder="1" applyAlignment="1">
      <alignment horizontal="center" vertical="center"/>
    </xf>
    <xf numFmtId="0" fontId="3" fillId="0" borderId="0" xfId="0" applyNumberFormat="1" applyFont="1"/>
    <xf numFmtId="49" fontId="4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2" fillId="0" borderId="0" xfId="0" applyFont="1" applyAlignment="1"/>
    <xf numFmtId="167" fontId="3" fillId="0" borderId="7" xfId="1" applyNumberFormat="1" applyFont="1" applyBorder="1" applyAlignment="1">
      <alignment horizontal="center" vertical="center"/>
    </xf>
    <xf numFmtId="9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3" fillId="0" borderId="0" xfId="0" applyFont="1" applyFill="1" applyBorder="1"/>
    <xf numFmtId="0" fontId="3" fillId="0" borderId="11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167" fontId="3" fillId="0" borderId="8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66" fontId="3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166" fontId="3" fillId="0" borderId="8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justify" vertical="top"/>
    </xf>
    <xf numFmtId="0" fontId="3" fillId="0" borderId="7" xfId="0" applyFont="1" applyBorder="1" applyAlignment="1">
      <alignment horizontal="justify" vertical="top"/>
    </xf>
    <xf numFmtId="0" fontId="3" fillId="0" borderId="7" xfId="0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7" xfId="2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justify" vertical="top"/>
    </xf>
    <xf numFmtId="0" fontId="3" fillId="0" borderId="9" xfId="0" applyFont="1" applyBorder="1" applyAlignment="1">
      <alignment horizontal="justify" vertical="top"/>
    </xf>
    <xf numFmtId="0" fontId="3" fillId="0" borderId="7" xfId="1" applyNumberFormat="1" applyFont="1" applyFill="1" applyBorder="1" applyAlignment="1">
      <alignment horizontal="justify" vertical="top"/>
    </xf>
    <xf numFmtId="0" fontId="3" fillId="0" borderId="7" xfId="1" applyNumberFormat="1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49" fontId="4" fillId="0" borderId="1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3" fillId="0" borderId="13" xfId="2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2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165" fontId="4" fillId="0" borderId="1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165" fontId="4" fillId="0" borderId="14" xfId="3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165" fontId="3" fillId="0" borderId="14" xfId="3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165" fontId="3" fillId="0" borderId="13" xfId="3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/>
    </xf>
    <xf numFmtId="165" fontId="4" fillId="0" borderId="13" xfId="3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66" fontId="3" fillId="0" borderId="16" xfId="0" applyNumberFormat="1" applyFont="1" applyBorder="1" applyAlignment="1">
      <alignment horizontal="center" vertical="center"/>
    </xf>
    <xf numFmtId="0" fontId="3" fillId="0" borderId="4" xfId="2" applyFont="1" applyBorder="1" applyAlignment="1">
      <alignment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justify" vertical="top" wrapText="1"/>
    </xf>
    <xf numFmtId="0" fontId="3" fillId="0" borderId="12" xfId="2" applyFont="1" applyBorder="1" applyAlignment="1">
      <alignment horizontal="left" vertical="top" wrapText="1"/>
    </xf>
    <xf numFmtId="166" fontId="3" fillId="0" borderId="16" xfId="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165" fontId="3" fillId="0" borderId="17" xfId="3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center" vertical="top"/>
    </xf>
    <xf numFmtId="165" fontId="4" fillId="0" borderId="15" xfId="3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wrapText="1"/>
    </xf>
    <xf numFmtId="167" fontId="3" fillId="0" borderId="11" xfId="0" applyNumberFormat="1" applyFont="1" applyFill="1" applyBorder="1"/>
    <xf numFmtId="0" fontId="3" fillId="0" borderId="5" xfId="0" applyFont="1" applyBorder="1" applyAlignment="1">
      <alignment vertical="top" wrapText="1"/>
    </xf>
    <xf numFmtId="49" fontId="3" fillId="0" borderId="8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4" fillId="0" borderId="8" xfId="0" applyFont="1" applyFill="1" applyBorder="1" applyAlignment="1">
      <alignment horizontal="justify" vertical="top" wrapText="1"/>
    </xf>
    <xf numFmtId="167" fontId="4" fillId="0" borderId="7" xfId="1" applyNumberFormat="1" applyFont="1" applyFill="1" applyBorder="1" applyAlignment="1">
      <alignment vertical="center"/>
    </xf>
    <xf numFmtId="167" fontId="3" fillId="0" borderId="7" xfId="1" applyNumberFormat="1" applyFont="1" applyFill="1" applyBorder="1" applyAlignment="1">
      <alignment vertical="center"/>
    </xf>
    <xf numFmtId="167" fontId="4" fillId="0" borderId="8" xfId="1" applyNumberFormat="1" applyFont="1" applyFill="1" applyBorder="1" applyAlignment="1">
      <alignment vertical="center"/>
    </xf>
    <xf numFmtId="167" fontId="3" fillId="0" borderId="8" xfId="1" applyNumberFormat="1" applyFont="1" applyFill="1" applyBorder="1" applyAlignment="1">
      <alignment vertical="center"/>
    </xf>
    <xf numFmtId="167" fontId="3" fillId="0" borderId="5" xfId="1" applyNumberFormat="1" applyFont="1" applyFill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167" fontId="4" fillId="0" borderId="10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167" fontId="3" fillId="0" borderId="7" xfId="1" applyNumberFormat="1" applyFont="1" applyFill="1" applyBorder="1" applyAlignment="1">
      <alignment horizontal="center"/>
    </xf>
    <xf numFmtId="167" fontId="3" fillId="0" borderId="7" xfId="1" applyNumberFormat="1" applyFont="1" applyFill="1" applyBorder="1" applyAlignment="1">
      <alignment horizontal="center" vertical="center"/>
    </xf>
    <xf numFmtId="167" fontId="3" fillId="0" borderId="8" xfId="1" applyNumberFormat="1" applyFont="1" applyBorder="1" applyAlignment="1">
      <alignment horizontal="center"/>
    </xf>
    <xf numFmtId="167" fontId="3" fillId="0" borderId="5" xfId="1" applyNumberFormat="1" applyFont="1" applyFill="1" applyBorder="1" applyAlignment="1">
      <alignment horizontal="center"/>
    </xf>
    <xf numFmtId="167" fontId="3" fillId="0" borderId="7" xfId="1" applyNumberFormat="1" applyFont="1" applyBorder="1" applyAlignment="1">
      <alignment horizontal="center"/>
    </xf>
    <xf numFmtId="167" fontId="4" fillId="0" borderId="8" xfId="1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 vertical="center"/>
    </xf>
    <xf numFmtId="167" fontId="3" fillId="0" borderId="19" xfId="1" applyNumberFormat="1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right" vertical="top" wrapText="1"/>
    </xf>
    <xf numFmtId="166" fontId="3" fillId="0" borderId="0" xfId="0" applyNumberFormat="1" applyFont="1" applyFill="1" applyAlignment="1">
      <alignment horizontal="right" wrapText="1"/>
    </xf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wrapText="1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justify" vertical="top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top"/>
    </xf>
    <xf numFmtId="49" fontId="4" fillId="0" borderId="2" xfId="0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67" fontId="4" fillId="0" borderId="8" xfId="1" applyNumberFormat="1" applyFont="1" applyFill="1" applyBorder="1" applyAlignment="1">
      <alignment horizontal="center" vertical="center"/>
    </xf>
    <xf numFmtId="167" fontId="3" fillId="0" borderId="8" xfId="1" applyNumberFormat="1" applyFont="1" applyFill="1" applyBorder="1" applyAlignment="1">
      <alignment horizontal="center" vertical="center"/>
    </xf>
    <xf numFmtId="168" fontId="3" fillId="0" borderId="8" xfId="1" applyNumberFormat="1" applyFont="1" applyFill="1" applyBorder="1" applyAlignment="1">
      <alignment horizontal="center" vertical="center"/>
    </xf>
    <xf numFmtId="167" fontId="4" fillId="0" borderId="5" xfId="1" applyNumberFormat="1" applyFont="1" applyFill="1" applyBorder="1" applyAlignment="1">
      <alignment vertical="center"/>
    </xf>
    <xf numFmtId="168" fontId="3" fillId="0" borderId="7" xfId="1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0" fontId="4" fillId="0" borderId="7" xfId="1" applyNumberFormat="1" applyFont="1" applyFill="1" applyBorder="1" applyAlignment="1">
      <alignment horizontal="justify" vertical="top"/>
    </xf>
    <xf numFmtId="165" fontId="4" fillId="0" borderId="8" xfId="1" applyNumberFormat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justify" vertical="top"/>
    </xf>
    <xf numFmtId="0" fontId="8" fillId="0" borderId="0" xfId="0" applyFont="1"/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171" fontId="3" fillId="0" borderId="9" xfId="1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left" vertical="top" wrapText="1"/>
    </xf>
    <xf numFmtId="0" fontId="4" fillId="0" borderId="7" xfId="2" applyFont="1" applyFill="1" applyBorder="1" applyAlignment="1">
      <alignment vertical="top" wrapText="1"/>
    </xf>
    <xf numFmtId="49" fontId="4" fillId="0" borderId="7" xfId="2" applyNumberFormat="1" applyFont="1" applyFill="1" applyBorder="1" applyAlignment="1">
      <alignment horizontal="center" vertical="center"/>
    </xf>
    <xf numFmtId="49" fontId="4" fillId="0" borderId="9" xfId="2" applyNumberFormat="1" applyFont="1" applyFill="1" applyBorder="1" applyAlignment="1">
      <alignment horizontal="center" vertical="center"/>
    </xf>
    <xf numFmtId="49" fontId="3" fillId="0" borderId="9" xfId="2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49" fontId="3" fillId="0" borderId="8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justify" vertical="top" wrapText="1"/>
    </xf>
    <xf numFmtId="3" fontId="3" fillId="0" borderId="8" xfId="0" applyNumberFormat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top"/>
    </xf>
    <xf numFmtId="166" fontId="0" fillId="0" borderId="0" xfId="0" applyNumberFormat="1" applyFill="1"/>
    <xf numFmtId="171" fontId="3" fillId="0" borderId="7" xfId="1" applyNumberFormat="1" applyFont="1" applyFill="1" applyBorder="1" applyAlignment="1">
      <alignment horizontal="center"/>
    </xf>
    <xf numFmtId="167" fontId="3" fillId="0" borderId="6" xfId="1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NumberFormat="1" applyFont="1" applyAlignment="1">
      <alignment horizontal="right"/>
    </xf>
    <xf numFmtId="165" fontId="3" fillId="0" borderId="16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167" fontId="4" fillId="0" borderId="6" xfId="1" applyNumberFormat="1" applyFont="1" applyFill="1" applyBorder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right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_&#1044;&#1072;&#1096;&#1080;/&#1041;&#1102;&#1076;&#1078;&#1077;&#1090;,%20&#1087;&#1088;&#1080;&#1085;&#1103;&#1090;&#1080;&#1077;,%20&#1080;&#1089;&#1087;&#1086;&#1083;&#1085;&#1077;&#1085;&#1080;&#1077;/&#1041;&#1102;&#1076;&#1078;&#1077;&#1090;%202020%20&#1075;&#1086;&#1076;/&#1041;&#1102;&#1076;&#1078;&#1077;&#1090;%2020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.соц.экон.разв."/>
      <sheetName val="фин.план"/>
      <sheetName val="ожид.дох."/>
      <sheetName val="ожид.расх."/>
      <sheetName val="ведомств исполнение"/>
      <sheetName val="№1"/>
      <sheetName val="№3"/>
      <sheetName val="№4"/>
      <sheetName val="№6"/>
      <sheetName val=" №8"/>
      <sheetName val="№ 5 "/>
      <sheetName val=" №7"/>
      <sheetName val="0102"/>
      <sheetName val="0104"/>
      <sheetName val="ФОТ 0104"/>
      <sheetName val="по факту"/>
      <sheetName val="01 13"/>
      <sheetName val="02 03 "/>
      <sheetName val="03 09"/>
      <sheetName val="03 10"/>
      <sheetName val="04 09"/>
      <sheetName val="04 12"/>
      <sheetName val="05 01"/>
      <sheetName val="05 02"/>
      <sheetName val="05 03 осв"/>
      <sheetName val="05 03 общ"/>
      <sheetName val="0801 к"/>
      <sheetName val="ФОТ клуб"/>
      <sheetName val="ФОТ факт"/>
      <sheetName val="льг.кв.пл.клуб"/>
      <sheetName val="0801 б"/>
      <sheetName val="ФОТ библ."/>
      <sheetName val="льг.кв.пл.библ."/>
      <sheetName val="расч.расх 1102"/>
      <sheetName val="10 01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5">
          <cell r="E15">
            <v>257726.52</v>
          </cell>
        </row>
      </sheetData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58"/>
  <sheetViews>
    <sheetView view="pageBreakPreview" zoomScale="90" zoomScaleSheetLayoutView="90" workbookViewId="0">
      <selection activeCell="A5" sqref="A5:E5"/>
    </sheetView>
  </sheetViews>
  <sheetFormatPr defaultRowHeight="12.75"/>
  <cols>
    <col min="1" max="1" width="24.42578125" customWidth="1"/>
    <col min="2" max="2" width="63.5703125" customWidth="1"/>
    <col min="3" max="3" width="13.28515625" customWidth="1"/>
    <col min="4" max="4" width="13.42578125" customWidth="1"/>
    <col min="5" max="5" width="15.28515625" customWidth="1"/>
    <col min="9" max="9" width="10.85546875" bestFit="1" customWidth="1"/>
  </cols>
  <sheetData>
    <row r="1" spans="1:5" ht="18.75" customHeight="1">
      <c r="A1" s="207"/>
      <c r="B1" s="207"/>
      <c r="C1" s="207"/>
    </row>
    <row r="2" spans="1:5" ht="14.25" customHeight="1">
      <c r="A2" s="224" t="s">
        <v>344</v>
      </c>
      <c r="B2" s="224"/>
      <c r="C2" s="224"/>
      <c r="D2" s="224"/>
      <c r="E2" s="224"/>
    </row>
    <row r="3" spans="1:5" ht="15">
      <c r="A3" s="224" t="s">
        <v>345</v>
      </c>
      <c r="B3" s="224"/>
      <c r="C3" s="224"/>
      <c r="D3" s="224"/>
      <c r="E3" s="224"/>
    </row>
    <row r="4" spans="1:5" ht="15">
      <c r="A4" s="224" t="s">
        <v>346</v>
      </c>
      <c r="B4" s="224"/>
      <c r="C4" s="224"/>
      <c r="D4" s="224"/>
      <c r="E4" s="224"/>
    </row>
    <row r="5" spans="1:5" ht="15">
      <c r="A5" s="224" t="s">
        <v>347</v>
      </c>
      <c r="B5" s="224"/>
      <c r="C5" s="224"/>
      <c r="D5" s="224"/>
      <c r="E5" s="224"/>
    </row>
    <row r="6" spans="1:5" ht="15">
      <c r="A6" s="225"/>
      <c r="B6" s="226" t="s">
        <v>349</v>
      </c>
      <c r="C6" s="226"/>
      <c r="D6" s="226"/>
      <c r="E6" s="226"/>
    </row>
    <row r="7" spans="1:5" ht="6" customHeight="1">
      <c r="A7" s="14"/>
      <c r="B7" s="5"/>
      <c r="C7" s="6"/>
    </row>
    <row r="8" spans="1:5" ht="18.75" customHeight="1">
      <c r="A8" s="210" t="s">
        <v>13</v>
      </c>
      <c r="B8" s="210"/>
      <c r="C8" s="210"/>
      <c r="D8" s="210"/>
      <c r="E8" s="210"/>
    </row>
    <row r="9" spans="1:5" ht="19.5" customHeight="1">
      <c r="A9" s="210" t="s">
        <v>348</v>
      </c>
      <c r="B9" s="210"/>
      <c r="C9" s="210"/>
      <c r="D9" s="210"/>
      <c r="E9" s="210"/>
    </row>
    <row r="10" spans="1:5" ht="13.5" thickBot="1">
      <c r="A10" s="14"/>
      <c r="B10" s="5"/>
      <c r="C10" s="6"/>
    </row>
    <row r="11" spans="1:5" ht="39" thickBot="1">
      <c r="A11" s="220" t="s">
        <v>109</v>
      </c>
      <c r="B11" s="221" t="s">
        <v>73</v>
      </c>
      <c r="C11" s="222" t="s">
        <v>350</v>
      </c>
      <c r="D11" s="222" t="s">
        <v>351</v>
      </c>
      <c r="E11" s="222" t="s">
        <v>352</v>
      </c>
    </row>
    <row r="12" spans="1:5">
      <c r="A12" s="70" t="s">
        <v>297</v>
      </c>
      <c r="B12" s="85" t="s">
        <v>50</v>
      </c>
      <c r="C12" s="86">
        <f>SUM(C13+C17+C20+C22+C24+C31+C34+C15)</f>
        <v>27553.800000000003</v>
      </c>
      <c r="D12" s="86">
        <f>SUM(D13+D17+D20+D22+D24+D31+D34+D15+D37)</f>
        <v>5922.3</v>
      </c>
      <c r="E12" s="86">
        <f>D12/C12*100</f>
        <v>21.493587091435661</v>
      </c>
    </row>
    <row r="13" spans="1:5">
      <c r="A13" s="71" t="s">
        <v>298</v>
      </c>
      <c r="B13" s="87" t="s">
        <v>64</v>
      </c>
      <c r="C13" s="88">
        <f>SUM(C14)</f>
        <v>11483.6</v>
      </c>
      <c r="D13" s="88">
        <f>SUM(D14)</f>
        <v>2420.4</v>
      </c>
      <c r="E13" s="86">
        <f>D13/C13*100</f>
        <v>21.077014176739002</v>
      </c>
    </row>
    <row r="14" spans="1:5">
      <c r="A14" s="72" t="s">
        <v>299</v>
      </c>
      <c r="B14" s="89" t="s">
        <v>65</v>
      </c>
      <c r="C14" s="90">
        <v>11483.6</v>
      </c>
      <c r="D14" s="90">
        <v>2420.4</v>
      </c>
      <c r="E14" s="219">
        <f>D14/C14*100</f>
        <v>21.077014176739002</v>
      </c>
    </row>
    <row r="15" spans="1:5" ht="25.5">
      <c r="A15" s="71" t="s">
        <v>300</v>
      </c>
      <c r="B15" s="91" t="s">
        <v>142</v>
      </c>
      <c r="C15" s="88">
        <f>C16</f>
        <v>953.2</v>
      </c>
      <c r="D15" s="88">
        <f>D16</f>
        <v>197.2</v>
      </c>
      <c r="E15" s="86">
        <f>D15/C15*100</f>
        <v>20.688208140998739</v>
      </c>
    </row>
    <row r="16" spans="1:5" ht="25.5">
      <c r="A16" s="72" t="s">
        <v>301</v>
      </c>
      <c r="B16" s="92" t="s">
        <v>143</v>
      </c>
      <c r="C16" s="90">
        <v>953.2</v>
      </c>
      <c r="D16" s="90">
        <v>197.2</v>
      </c>
      <c r="E16" s="219">
        <f>D16/C16*100</f>
        <v>20.688208140998739</v>
      </c>
    </row>
    <row r="17" spans="1:9">
      <c r="A17" s="71" t="s">
        <v>302</v>
      </c>
      <c r="B17" s="87" t="s">
        <v>8</v>
      </c>
      <c r="C17" s="88">
        <f>SUM(C18:C19)</f>
        <v>7494.0999999999995</v>
      </c>
      <c r="D17" s="88">
        <f>SUM(D18:D19)</f>
        <v>1091</v>
      </c>
      <c r="E17" s="86">
        <f>D17/C17*100</f>
        <v>14.558119053655544</v>
      </c>
    </row>
    <row r="18" spans="1:9">
      <c r="A18" s="72" t="s">
        <v>287</v>
      </c>
      <c r="B18" s="89" t="s">
        <v>76</v>
      </c>
      <c r="C18" s="90">
        <f>932-292-177.1</f>
        <v>462.9</v>
      </c>
      <c r="D18" s="90">
        <v>-50.8</v>
      </c>
      <c r="E18" s="219">
        <f>D18/C18*100</f>
        <v>-10.974292503780514</v>
      </c>
    </row>
    <row r="19" spans="1:9">
      <c r="A19" s="73" t="s">
        <v>288</v>
      </c>
      <c r="B19" s="93" t="s">
        <v>77</v>
      </c>
      <c r="C19" s="94">
        <v>7031.2</v>
      </c>
      <c r="D19" s="94">
        <v>1141.8</v>
      </c>
      <c r="E19" s="219">
        <f>D19/C19*100</f>
        <v>16.239048811013767</v>
      </c>
    </row>
    <row r="20" spans="1:9">
      <c r="A20" s="74" t="s">
        <v>296</v>
      </c>
      <c r="B20" s="95" t="s">
        <v>41</v>
      </c>
      <c r="C20" s="96">
        <f>C21</f>
        <v>49.9</v>
      </c>
      <c r="D20" s="96">
        <f>D21</f>
        <v>6.3</v>
      </c>
      <c r="E20" s="86">
        <f>D20/C20*100</f>
        <v>12.625250501002002</v>
      </c>
    </row>
    <row r="21" spans="1:9" ht="38.25">
      <c r="A21" s="72" t="s">
        <v>289</v>
      </c>
      <c r="B21" s="92" t="s">
        <v>123</v>
      </c>
      <c r="C21" s="90">
        <v>49.9</v>
      </c>
      <c r="D21" s="90">
        <v>6.3</v>
      </c>
      <c r="E21" s="219">
        <f>D21/C21*100</f>
        <v>12.625250501002002</v>
      </c>
    </row>
    <row r="22" spans="1:9" ht="25.5" hidden="1" customHeight="1">
      <c r="A22" s="75" t="s">
        <v>30</v>
      </c>
      <c r="B22" s="97" t="s">
        <v>124</v>
      </c>
      <c r="C22" s="88">
        <v>0</v>
      </c>
      <c r="D22" s="88">
        <v>0</v>
      </c>
      <c r="E22" s="88">
        <v>0</v>
      </c>
    </row>
    <row r="23" spans="1:9" ht="12.75" hidden="1" customHeight="1">
      <c r="A23" s="72" t="s">
        <v>31</v>
      </c>
      <c r="B23" s="89" t="s">
        <v>8</v>
      </c>
      <c r="C23" s="90">
        <v>0</v>
      </c>
      <c r="D23" s="90">
        <v>0</v>
      </c>
      <c r="E23" s="90">
        <v>0</v>
      </c>
    </row>
    <row r="24" spans="1:9" ht="25.5">
      <c r="A24" s="75" t="s">
        <v>295</v>
      </c>
      <c r="B24" s="97" t="s">
        <v>125</v>
      </c>
      <c r="C24" s="88">
        <f>C25+C30</f>
        <v>5300</v>
      </c>
      <c r="D24" s="88">
        <f>D25+D30</f>
        <v>1265.5999999999999</v>
      </c>
      <c r="E24" s="86">
        <f>D24/C24*100</f>
        <v>23.879245283018864</v>
      </c>
    </row>
    <row r="25" spans="1:9" ht="63.75">
      <c r="A25" s="73" t="s">
        <v>290</v>
      </c>
      <c r="B25" s="98" t="s">
        <v>126</v>
      </c>
      <c r="C25" s="99">
        <f>C26+C27+C28+C29</f>
        <v>4200</v>
      </c>
      <c r="D25" s="99">
        <f>D26+D27+D28+D29</f>
        <v>1047.3</v>
      </c>
      <c r="E25" s="219">
        <f>D25/C25*100</f>
        <v>24.935714285714283</v>
      </c>
    </row>
    <row r="26" spans="1:9" ht="51">
      <c r="A26" s="22" t="s">
        <v>212</v>
      </c>
      <c r="B26" s="100" t="s">
        <v>213</v>
      </c>
      <c r="C26" s="99">
        <v>400</v>
      </c>
      <c r="D26" s="99">
        <v>52.7</v>
      </c>
      <c r="E26" s="219">
        <f>D26/C26*100</f>
        <v>13.175000000000001</v>
      </c>
    </row>
    <row r="27" spans="1:9" ht="51">
      <c r="A27" s="23" t="s">
        <v>214</v>
      </c>
      <c r="B27" s="100" t="s">
        <v>215</v>
      </c>
      <c r="C27" s="99">
        <v>200</v>
      </c>
      <c r="D27" s="99">
        <v>36.4</v>
      </c>
      <c r="E27" s="219">
        <f>D27/C27*100</f>
        <v>18.2</v>
      </c>
    </row>
    <row r="28" spans="1:9" ht="39" thickBot="1">
      <c r="A28" s="22" t="s">
        <v>216</v>
      </c>
      <c r="B28" s="100" t="s">
        <v>217</v>
      </c>
      <c r="C28" s="138">
        <v>0</v>
      </c>
      <c r="D28" s="138">
        <v>22.9</v>
      </c>
      <c r="E28" s="219" t="e">
        <f>D28/C28*100</f>
        <v>#DIV/0!</v>
      </c>
    </row>
    <row r="29" spans="1:9" ht="26.25" customHeight="1" thickBot="1">
      <c r="A29" s="101" t="s">
        <v>219</v>
      </c>
      <c r="B29" s="102" t="s">
        <v>220</v>
      </c>
      <c r="C29" s="137">
        <v>3600</v>
      </c>
      <c r="D29" s="137">
        <v>935.3</v>
      </c>
      <c r="E29" s="219">
        <f>D29/C29*100</f>
        <v>25.980555555555558</v>
      </c>
    </row>
    <row r="30" spans="1:9" ht="51">
      <c r="A30" s="76" t="s">
        <v>135</v>
      </c>
      <c r="B30" s="103" t="s">
        <v>134</v>
      </c>
      <c r="C30" s="104">
        <v>1100</v>
      </c>
      <c r="D30" s="104">
        <v>218.3</v>
      </c>
      <c r="E30" s="219">
        <f>D30/C30*100</f>
        <v>19.845454545454547</v>
      </c>
    </row>
    <row r="31" spans="1:9">
      <c r="A31" s="77" t="s">
        <v>94</v>
      </c>
      <c r="B31" s="91" t="s">
        <v>95</v>
      </c>
      <c r="C31" s="88">
        <f>C32+C33</f>
        <v>2243</v>
      </c>
      <c r="D31" s="88">
        <f>D32+D33</f>
        <v>920.19999999999993</v>
      </c>
      <c r="E31" s="86">
        <f>D31/C31*100</f>
        <v>41.025412394115023</v>
      </c>
    </row>
    <row r="32" spans="1:9">
      <c r="A32" s="72" t="s">
        <v>129</v>
      </c>
      <c r="B32" s="92" t="s">
        <v>144</v>
      </c>
      <c r="C32" s="99">
        <v>1633</v>
      </c>
      <c r="D32" s="99">
        <v>758.3</v>
      </c>
      <c r="E32" s="219">
        <f>D32/C32*100</f>
        <v>46.436007348438451</v>
      </c>
      <c r="I32" s="1"/>
    </row>
    <row r="33" spans="1:9">
      <c r="A33" s="72" t="s">
        <v>130</v>
      </c>
      <c r="B33" s="105" t="s">
        <v>145</v>
      </c>
      <c r="C33" s="99">
        <v>610</v>
      </c>
      <c r="D33" s="99">
        <v>161.9</v>
      </c>
      <c r="E33" s="219">
        <f>D33/C33*100</f>
        <v>26.540983606557379</v>
      </c>
      <c r="I33" s="1"/>
    </row>
    <row r="34" spans="1:9">
      <c r="A34" s="77" t="s">
        <v>294</v>
      </c>
      <c r="B34" s="91" t="s">
        <v>85</v>
      </c>
      <c r="C34" s="88">
        <f>C35+C36</f>
        <v>30</v>
      </c>
      <c r="D34" s="88">
        <f>D35+D36</f>
        <v>2.8</v>
      </c>
      <c r="E34" s="88">
        <f>E35+E36</f>
        <v>9.3333333333333321</v>
      </c>
      <c r="I34" s="28"/>
    </row>
    <row r="35" spans="1:9" ht="51">
      <c r="A35" s="78" t="s">
        <v>96</v>
      </c>
      <c r="B35" s="105" t="s">
        <v>97</v>
      </c>
      <c r="C35" s="106">
        <v>0</v>
      </c>
      <c r="D35" s="106">
        <v>0</v>
      </c>
      <c r="E35" s="90">
        <v>0</v>
      </c>
      <c r="I35" s="28"/>
    </row>
    <row r="36" spans="1:9" ht="38.25">
      <c r="A36" s="79" t="s">
        <v>291</v>
      </c>
      <c r="B36" s="92" t="s">
        <v>86</v>
      </c>
      <c r="C36" s="90">
        <v>30</v>
      </c>
      <c r="D36" s="90">
        <v>2.8</v>
      </c>
      <c r="E36" s="219">
        <f>D36/C36*100</f>
        <v>9.3333333333333321</v>
      </c>
    </row>
    <row r="37" spans="1:9" s="176" customFormat="1">
      <c r="A37" s="81" t="s">
        <v>353</v>
      </c>
      <c r="B37" s="107" t="s">
        <v>354</v>
      </c>
      <c r="C37" s="96">
        <v>0</v>
      </c>
      <c r="D37" s="96">
        <f>D38</f>
        <v>18.8</v>
      </c>
      <c r="E37" s="86" t="e">
        <f>D37/C37*100</f>
        <v>#DIV/0!</v>
      </c>
    </row>
    <row r="38" spans="1:9">
      <c r="A38" s="83" t="s">
        <v>355</v>
      </c>
      <c r="B38" s="98" t="s">
        <v>354</v>
      </c>
      <c r="C38" s="94">
        <v>0</v>
      </c>
      <c r="D38" s="94">
        <v>18.8</v>
      </c>
      <c r="E38" s="86" t="e">
        <f>D38/C38*100</f>
        <v>#DIV/0!</v>
      </c>
    </row>
    <row r="39" spans="1:9">
      <c r="A39" s="80" t="s">
        <v>292</v>
      </c>
      <c r="B39" s="107" t="s">
        <v>67</v>
      </c>
      <c r="C39" s="96">
        <f>C40</f>
        <v>10732.21</v>
      </c>
      <c r="D39" s="96">
        <f>D40</f>
        <v>1551.85</v>
      </c>
      <c r="E39" s="86">
        <f>D39/C39*100</f>
        <v>14.459743147031226</v>
      </c>
    </row>
    <row r="40" spans="1:9">
      <c r="A40" s="81" t="s">
        <v>293</v>
      </c>
      <c r="B40" s="107" t="s">
        <v>68</v>
      </c>
      <c r="C40" s="96">
        <f>C41+C42+C43+C46+C45</f>
        <v>10732.21</v>
      </c>
      <c r="D40" s="96">
        <f>D41+D42+D43+D46+D45</f>
        <v>1551.85</v>
      </c>
      <c r="E40" s="86">
        <f>D40/C40*100</f>
        <v>14.459743147031226</v>
      </c>
    </row>
    <row r="41" spans="1:9" ht="25.5">
      <c r="A41" s="82" t="s">
        <v>315</v>
      </c>
      <c r="B41" s="182" t="s">
        <v>38</v>
      </c>
      <c r="C41" s="94">
        <v>1686.6</v>
      </c>
      <c r="D41" s="94">
        <v>421.65</v>
      </c>
      <c r="E41" s="219">
        <f>D41/C41*100</f>
        <v>25</v>
      </c>
    </row>
    <row r="42" spans="1:9" ht="25.5">
      <c r="A42" s="83" t="s">
        <v>313</v>
      </c>
      <c r="B42" s="182" t="s">
        <v>39</v>
      </c>
      <c r="C42" s="94">
        <f>3081.1+1852.81+3324.6+168+8.8</f>
        <v>8435.31</v>
      </c>
      <c r="D42" s="94">
        <v>938.3</v>
      </c>
      <c r="E42" s="219">
        <f>D42/C42*100</f>
        <v>11.123479753559739</v>
      </c>
    </row>
    <row r="43" spans="1:9" ht="27" customHeight="1">
      <c r="A43" s="82" t="s">
        <v>314</v>
      </c>
      <c r="B43" s="182" t="s">
        <v>40</v>
      </c>
      <c r="C43" s="94">
        <f>387.9+75</f>
        <v>462.9</v>
      </c>
      <c r="D43" s="94">
        <v>64.5</v>
      </c>
      <c r="E43" s="219">
        <f>D43/C43*100</f>
        <v>13.933895009721322</v>
      </c>
    </row>
    <row r="44" spans="1:9" ht="21" hidden="1" customHeight="1">
      <c r="A44" s="82" t="s">
        <v>317</v>
      </c>
      <c r="B44" s="182" t="s">
        <v>114</v>
      </c>
      <c r="C44" s="94"/>
      <c r="D44" s="94"/>
      <c r="E44" s="219" t="e">
        <f>D44/C44*100</f>
        <v>#DIV/0!</v>
      </c>
    </row>
    <row r="45" spans="1:9" ht="17.25" customHeight="1" thickBot="1">
      <c r="A45" s="84" t="s">
        <v>316</v>
      </c>
      <c r="B45" s="183" t="s">
        <v>28</v>
      </c>
      <c r="C45" s="94">
        <f>100+5+42.4</f>
        <v>147.4</v>
      </c>
      <c r="D45" s="94">
        <v>127.4</v>
      </c>
      <c r="E45" s="219">
        <f>D45/C45*100</f>
        <v>86.431478968792391</v>
      </c>
    </row>
    <row r="46" spans="1:9" ht="16.5" hidden="1" customHeight="1" thickBot="1">
      <c r="A46" s="82"/>
      <c r="B46" s="98"/>
      <c r="C46" s="94"/>
      <c r="D46" s="94"/>
      <c r="E46" s="94"/>
    </row>
    <row r="47" spans="1:9" ht="13.5" thickBot="1">
      <c r="A47" s="108" t="s">
        <v>12</v>
      </c>
      <c r="B47" s="109"/>
      <c r="C47" s="110">
        <f>SUM(C12+C39)</f>
        <v>38286.01</v>
      </c>
      <c r="D47" s="110">
        <f>SUM(D12+D39)</f>
        <v>7474.15</v>
      </c>
      <c r="E47" s="86">
        <f>D47/C47*100</f>
        <v>19.521882797397794</v>
      </c>
    </row>
    <row r="48" spans="1:9">
      <c r="A48" s="4"/>
    </row>
    <row r="49" spans="1:3">
      <c r="B49" s="26"/>
      <c r="C49" s="1"/>
    </row>
    <row r="50" spans="1:3">
      <c r="A50" s="1"/>
    </row>
    <row r="51" spans="1:3">
      <c r="C51" s="1"/>
    </row>
    <row r="52" spans="1:3">
      <c r="C52" s="1"/>
    </row>
    <row r="53" spans="1:3">
      <c r="C53" s="1"/>
    </row>
    <row r="56" spans="1:3">
      <c r="C56" s="3"/>
    </row>
    <row r="57" spans="1:3">
      <c r="C57" s="3"/>
    </row>
    <row r="58" spans="1:3">
      <c r="C58" s="27"/>
    </row>
  </sheetData>
  <mergeCells count="8">
    <mergeCell ref="A1:C1"/>
    <mergeCell ref="A2:E2"/>
    <mergeCell ref="A3:E3"/>
    <mergeCell ref="A4:E4"/>
    <mergeCell ref="A5:E5"/>
    <mergeCell ref="B6:E6"/>
    <mergeCell ref="A8:E8"/>
    <mergeCell ref="A9:E9"/>
  </mergeCells>
  <printOptions horizontalCentered="1"/>
  <pageMargins left="1.1417322834645669" right="0.59055118110236227" top="0.19685039370078741" bottom="0.23622047244094491" header="0.31496062992125984" footer="0.31496062992125984"/>
  <pageSetup paperSize="9" scale="65" orientation="portrait" r:id="rId1"/>
  <rowBreaks count="1" manualBreakCount="1">
    <brk id="3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SheetLayoutView="100" workbookViewId="0">
      <selection activeCell="H37" sqref="H37"/>
    </sheetView>
  </sheetViews>
  <sheetFormatPr defaultRowHeight="12.75"/>
  <cols>
    <col min="1" max="1" width="47.7109375" style="17" customWidth="1"/>
    <col min="2" max="2" width="8.140625" customWidth="1"/>
    <col min="3" max="3" width="9.85546875" customWidth="1"/>
    <col min="4" max="4" width="13.42578125" customWidth="1"/>
    <col min="5" max="6" width="12.42578125" customWidth="1"/>
  </cols>
  <sheetData>
    <row r="1" spans="1:6">
      <c r="A1" s="208" t="s">
        <v>358</v>
      </c>
      <c r="B1" s="208"/>
      <c r="C1" s="208"/>
      <c r="D1" s="208"/>
      <c r="E1" s="208"/>
      <c r="F1" s="208"/>
    </row>
    <row r="2" spans="1:6">
      <c r="A2" s="208" t="s">
        <v>345</v>
      </c>
      <c r="B2" s="208"/>
      <c r="C2" s="208"/>
      <c r="D2" s="208"/>
      <c r="E2" s="208"/>
      <c r="F2" s="208"/>
    </row>
    <row r="3" spans="1:6">
      <c r="A3" s="208" t="s">
        <v>346</v>
      </c>
      <c r="B3" s="208"/>
      <c r="C3" s="208"/>
      <c r="D3" s="208"/>
      <c r="E3" s="208"/>
      <c r="F3" s="208"/>
    </row>
    <row r="4" spans="1:6">
      <c r="A4" s="208" t="s">
        <v>347</v>
      </c>
      <c r="B4" s="208"/>
      <c r="C4" s="208"/>
      <c r="D4" s="208"/>
      <c r="E4" s="208"/>
      <c r="F4" s="208"/>
    </row>
    <row r="5" spans="1:6" ht="11.25" customHeight="1">
      <c r="A5" s="218"/>
      <c r="B5" s="215" t="s">
        <v>349</v>
      </c>
      <c r="C5" s="215"/>
      <c r="D5" s="215"/>
      <c r="E5" s="215"/>
      <c r="F5" s="215"/>
    </row>
    <row r="6" spans="1:6" ht="7.5" customHeight="1">
      <c r="A6" s="31"/>
      <c r="B6" s="31"/>
      <c r="C6" s="31"/>
      <c r="D6" s="31"/>
      <c r="E6" s="24"/>
    </row>
    <row r="7" spans="1:6" hidden="1">
      <c r="A7" s="37"/>
      <c r="B7" s="29"/>
      <c r="C7" s="29"/>
      <c r="D7" s="111"/>
    </row>
    <row r="8" spans="1:6" ht="15.75">
      <c r="A8" s="212" t="s">
        <v>359</v>
      </c>
      <c r="B8" s="212"/>
      <c r="C8" s="212"/>
      <c r="D8" s="212"/>
      <c r="E8" s="212"/>
      <c r="F8" s="212"/>
    </row>
    <row r="9" spans="1:6" ht="15.75">
      <c r="A9" s="212" t="s">
        <v>14</v>
      </c>
      <c r="B9" s="212"/>
      <c r="C9" s="212"/>
      <c r="D9" s="212"/>
      <c r="E9" s="212"/>
      <c r="F9" s="212"/>
    </row>
    <row r="10" spans="1:6" ht="15.75">
      <c r="A10" s="211" t="s">
        <v>146</v>
      </c>
      <c r="B10" s="211"/>
      <c r="C10" s="211"/>
      <c r="D10" s="211"/>
      <c r="E10" s="211"/>
      <c r="F10" s="211"/>
    </row>
    <row r="11" spans="1:6" ht="6" customHeight="1">
      <c r="A11" s="40"/>
      <c r="B11" s="40"/>
      <c r="C11" s="40"/>
      <c r="D11" s="40"/>
    </row>
    <row r="12" spans="1:6" hidden="1">
      <c r="A12" s="40"/>
      <c r="B12" s="40"/>
      <c r="C12" s="40"/>
      <c r="D12" s="40"/>
    </row>
    <row r="13" spans="1:6" hidden="1">
      <c r="A13" s="40"/>
      <c r="B13" s="40"/>
      <c r="C13" s="40"/>
      <c r="D13" s="40"/>
    </row>
    <row r="14" spans="1:6" hidden="1">
      <c r="A14" s="40"/>
      <c r="B14" s="40"/>
      <c r="C14" s="40"/>
      <c r="D14" s="40"/>
    </row>
    <row r="15" spans="1:6" ht="13.5" thickBot="1">
      <c r="A15" s="42"/>
      <c r="B15" s="30"/>
      <c r="C15" s="30"/>
      <c r="F15" s="112" t="s">
        <v>218</v>
      </c>
    </row>
    <row r="16" spans="1:6" ht="38.25" customHeight="1" thickBot="1">
      <c r="A16" s="47" t="s">
        <v>15</v>
      </c>
      <c r="B16" s="113" t="s">
        <v>16</v>
      </c>
      <c r="C16" s="113" t="s">
        <v>127</v>
      </c>
      <c r="D16" s="222" t="s">
        <v>350</v>
      </c>
      <c r="E16" s="222" t="s">
        <v>351</v>
      </c>
      <c r="F16" s="222" t="s">
        <v>352</v>
      </c>
    </row>
    <row r="17" spans="1:6">
      <c r="A17" s="48">
        <v>1</v>
      </c>
      <c r="B17" s="34">
        <v>2</v>
      </c>
      <c r="C17" s="34">
        <v>3</v>
      </c>
      <c r="D17" s="34">
        <v>6</v>
      </c>
      <c r="E17" s="34">
        <v>6</v>
      </c>
      <c r="F17" s="34">
        <v>6</v>
      </c>
    </row>
    <row r="18" spans="1:6">
      <c r="A18" s="63" t="s">
        <v>17</v>
      </c>
      <c r="B18" s="114" t="s">
        <v>9</v>
      </c>
      <c r="C18" s="115"/>
      <c r="D18" s="130">
        <f>D19+D21+D22+D24+D25</f>
        <v>13627.8</v>
      </c>
      <c r="E18" s="130">
        <f>E19+E21+E22+E24+E25</f>
        <v>2611.7999999999997</v>
      </c>
      <c r="F18" s="130">
        <f>' №3'!I15</f>
        <v>19.165235768062342</v>
      </c>
    </row>
    <row r="19" spans="1:6" ht="25.5">
      <c r="A19" s="56" t="s">
        <v>33</v>
      </c>
      <c r="B19" s="114" t="s">
        <v>9</v>
      </c>
      <c r="C19" s="114" t="s">
        <v>18</v>
      </c>
      <c r="D19" s="130">
        <f>' №3'!G16</f>
        <v>1120.8000000000002</v>
      </c>
      <c r="E19" s="130">
        <f>' №3'!H16</f>
        <v>199.60000000000002</v>
      </c>
      <c r="F19" s="130">
        <f>' №3'!I16</f>
        <v>17.808708065667382</v>
      </c>
    </row>
    <row r="20" spans="1:6" ht="33" hidden="1" customHeight="1">
      <c r="A20" s="60" t="s">
        <v>233</v>
      </c>
      <c r="B20" s="10" t="s">
        <v>9</v>
      </c>
      <c r="C20" s="9" t="s">
        <v>53</v>
      </c>
      <c r="D20" s="131">
        <f>' №3'!G23</f>
        <v>0</v>
      </c>
      <c r="E20" s="131">
        <f>' №3'!H23</f>
        <v>0</v>
      </c>
      <c r="F20" s="131">
        <f>' №3'!I23</f>
        <v>0</v>
      </c>
    </row>
    <row r="21" spans="1:6" ht="38.25">
      <c r="A21" s="56" t="s">
        <v>1</v>
      </c>
      <c r="B21" s="116" t="s">
        <v>9</v>
      </c>
      <c r="C21" s="117" t="s">
        <v>19</v>
      </c>
      <c r="D21" s="130">
        <f>' №3'!G33</f>
        <v>10966.7</v>
      </c>
      <c r="E21" s="130">
        <f>' №3'!H33</f>
        <v>2025.6</v>
      </c>
      <c r="F21" s="130">
        <f>' №3'!I33</f>
        <v>18.470460576107669</v>
      </c>
    </row>
    <row r="22" spans="1:6" ht="38.25">
      <c r="A22" s="61" t="s">
        <v>225</v>
      </c>
      <c r="B22" s="58" t="s">
        <v>9</v>
      </c>
      <c r="C22" s="9" t="s">
        <v>10</v>
      </c>
      <c r="D22" s="131">
        <f>' №3'!G50</f>
        <v>15.3</v>
      </c>
      <c r="E22" s="131">
        <f>' №3'!H50</f>
        <v>0</v>
      </c>
      <c r="F22" s="131">
        <f>' №3'!I50</f>
        <v>0</v>
      </c>
    </row>
    <row r="23" spans="1:6" hidden="1">
      <c r="A23" s="55" t="s">
        <v>99</v>
      </c>
      <c r="B23" s="116" t="s">
        <v>9</v>
      </c>
      <c r="C23" s="117" t="s">
        <v>22</v>
      </c>
      <c r="D23" s="130">
        <v>0</v>
      </c>
      <c r="E23" s="130">
        <v>0</v>
      </c>
      <c r="F23" s="130">
        <v>0</v>
      </c>
    </row>
    <row r="24" spans="1:6">
      <c r="A24" s="55" t="s">
        <v>75</v>
      </c>
      <c r="B24" s="114" t="s">
        <v>9</v>
      </c>
      <c r="C24" s="114" t="s">
        <v>100</v>
      </c>
      <c r="D24" s="35">
        <f>' №3'!G59</f>
        <v>50</v>
      </c>
      <c r="E24" s="35">
        <f>' №3'!H59</f>
        <v>0</v>
      </c>
      <c r="F24" s="35">
        <f>' №3'!I59</f>
        <v>0</v>
      </c>
    </row>
    <row r="25" spans="1:6">
      <c r="A25" s="56" t="s">
        <v>101</v>
      </c>
      <c r="B25" s="114" t="s">
        <v>9</v>
      </c>
      <c r="C25" s="114" t="s">
        <v>102</v>
      </c>
      <c r="D25" s="35">
        <f>' №3'!G63</f>
        <v>1475</v>
      </c>
      <c r="E25" s="35">
        <f>' №3'!H63</f>
        <v>386.59999999999997</v>
      </c>
      <c r="F25" s="35">
        <f>' №3'!I63</f>
        <v>26.21016949152542</v>
      </c>
    </row>
    <row r="26" spans="1:6">
      <c r="A26" s="56" t="s">
        <v>78</v>
      </c>
      <c r="B26" s="114" t="s">
        <v>18</v>
      </c>
      <c r="C26" s="114"/>
      <c r="D26" s="35">
        <f>D27</f>
        <v>387.9</v>
      </c>
      <c r="E26" s="35">
        <f>E27</f>
        <v>64.5</v>
      </c>
      <c r="F26" s="35">
        <f>F27</f>
        <v>16.627996906419181</v>
      </c>
    </row>
    <row r="27" spans="1:6">
      <c r="A27" s="56" t="s">
        <v>29</v>
      </c>
      <c r="B27" s="114" t="s">
        <v>18</v>
      </c>
      <c r="C27" s="114" t="s">
        <v>53</v>
      </c>
      <c r="D27" s="35">
        <f>' №3'!G76</f>
        <v>387.9</v>
      </c>
      <c r="E27" s="35">
        <f>' №3'!H76</f>
        <v>64.5</v>
      </c>
      <c r="F27" s="35">
        <f>' №3'!I76</f>
        <v>16.627996906419181</v>
      </c>
    </row>
    <row r="28" spans="1:6" ht="25.5">
      <c r="A28" s="56" t="s">
        <v>70</v>
      </c>
      <c r="B28" s="114" t="s">
        <v>53</v>
      </c>
      <c r="C28" s="114"/>
      <c r="D28" s="35">
        <f>D30+D29</f>
        <v>100</v>
      </c>
      <c r="E28" s="35">
        <f>E30+E29</f>
        <v>0</v>
      </c>
      <c r="F28" s="35">
        <f>F30+F29</f>
        <v>0</v>
      </c>
    </row>
    <row r="29" spans="1:6" ht="38.25">
      <c r="A29" s="56" t="s">
        <v>81</v>
      </c>
      <c r="B29" s="114" t="s">
        <v>53</v>
      </c>
      <c r="C29" s="114" t="s">
        <v>24</v>
      </c>
      <c r="D29" s="35">
        <f>' №3'!G85</f>
        <v>50</v>
      </c>
      <c r="E29" s="35">
        <f>' №3'!H85</f>
        <v>0</v>
      </c>
      <c r="F29" s="35">
        <f>' №3'!I85</f>
        <v>0</v>
      </c>
    </row>
    <row r="30" spans="1:6">
      <c r="A30" s="56" t="s">
        <v>71</v>
      </c>
      <c r="B30" s="114" t="s">
        <v>53</v>
      </c>
      <c r="C30" s="114" t="s">
        <v>63</v>
      </c>
      <c r="D30" s="35">
        <f>' №3'!G94</f>
        <v>50</v>
      </c>
      <c r="E30" s="35">
        <f>' №3'!H94</f>
        <v>0</v>
      </c>
      <c r="F30" s="35">
        <f>' №3'!I94</f>
        <v>0</v>
      </c>
    </row>
    <row r="31" spans="1:6">
      <c r="A31" s="63" t="s">
        <v>57</v>
      </c>
      <c r="B31" s="114" t="s">
        <v>19</v>
      </c>
      <c r="C31" s="114"/>
      <c r="D31" s="35">
        <f>D32+D33</f>
        <v>7126.84962</v>
      </c>
      <c r="E31" s="35">
        <f>E32+E33</f>
        <v>0</v>
      </c>
      <c r="F31" s="35">
        <f>F32+F33</f>
        <v>0</v>
      </c>
    </row>
    <row r="32" spans="1:6">
      <c r="A32" s="63" t="s">
        <v>116</v>
      </c>
      <c r="B32" s="114" t="s">
        <v>19</v>
      </c>
      <c r="C32" s="114" t="s">
        <v>24</v>
      </c>
      <c r="D32" s="35">
        <f>' №3'!G102</f>
        <v>6526.84962</v>
      </c>
      <c r="E32" s="35">
        <f>' №3'!H102</f>
        <v>0</v>
      </c>
      <c r="F32" s="35">
        <f>' №3'!I102</f>
        <v>0</v>
      </c>
    </row>
    <row r="33" spans="1:6">
      <c r="A33" s="63" t="s">
        <v>88</v>
      </c>
      <c r="B33" s="114" t="s">
        <v>19</v>
      </c>
      <c r="C33" s="114" t="s">
        <v>69</v>
      </c>
      <c r="D33" s="35">
        <f>' №3'!G116</f>
        <v>600</v>
      </c>
      <c r="E33" s="35">
        <f>' №3'!H116</f>
        <v>0</v>
      </c>
      <c r="F33" s="35">
        <f>' №3'!I116</f>
        <v>0</v>
      </c>
    </row>
    <row r="34" spans="1:6">
      <c r="A34" s="56" t="s">
        <v>20</v>
      </c>
      <c r="B34" s="114" t="s">
        <v>21</v>
      </c>
      <c r="C34" s="18"/>
      <c r="D34" s="35">
        <f>SUM(D35+D36+D37)</f>
        <v>9785.1941999999981</v>
      </c>
      <c r="E34" s="35">
        <f>SUM(E35+E36+E37)</f>
        <v>2396</v>
      </c>
      <c r="F34" s="35">
        <f>' №3'!I124</f>
        <v>24.485972899750937</v>
      </c>
    </row>
    <row r="35" spans="1:6">
      <c r="A35" s="56" t="s">
        <v>48</v>
      </c>
      <c r="B35" s="114" t="s">
        <v>21</v>
      </c>
      <c r="C35" s="114" t="s">
        <v>9</v>
      </c>
      <c r="D35" s="132">
        <f>' №3'!G126</f>
        <v>2677.2</v>
      </c>
      <c r="E35" s="132">
        <f>' №3'!H126</f>
        <v>807.4</v>
      </c>
      <c r="F35" s="132">
        <f>' №3'!I126</f>
        <v>30.158374421036903</v>
      </c>
    </row>
    <row r="36" spans="1:6">
      <c r="A36" s="55" t="s">
        <v>49</v>
      </c>
      <c r="B36" s="114" t="s">
        <v>21</v>
      </c>
      <c r="C36" s="114" t="s">
        <v>18</v>
      </c>
      <c r="D36" s="133">
        <f>' №3'!G137</f>
        <v>2751.4461999999999</v>
      </c>
      <c r="E36" s="133">
        <f>' №3'!H137</f>
        <v>641.4</v>
      </c>
      <c r="F36" s="133">
        <f>' №3'!I137</f>
        <v>23.31137712232934</v>
      </c>
    </row>
    <row r="37" spans="1:6">
      <c r="A37" s="55" t="s">
        <v>52</v>
      </c>
      <c r="B37" s="114" t="s">
        <v>21</v>
      </c>
      <c r="C37" s="114" t="s">
        <v>53</v>
      </c>
      <c r="D37" s="133">
        <f>' №3'!G153</f>
        <v>4356.5479999999998</v>
      </c>
      <c r="E37" s="133">
        <f>' №3'!H153</f>
        <v>947.19999999999993</v>
      </c>
      <c r="F37" s="133">
        <f>' №3'!I153</f>
        <v>21.741984708994369</v>
      </c>
    </row>
    <row r="38" spans="1:6" hidden="1">
      <c r="A38" s="63" t="s">
        <v>66</v>
      </c>
      <c r="B38" s="114" t="s">
        <v>22</v>
      </c>
      <c r="C38" s="118"/>
      <c r="D38" s="133">
        <f>D39</f>
        <v>0</v>
      </c>
      <c r="E38" s="133">
        <f>E39</f>
        <v>0</v>
      </c>
      <c r="F38" s="133">
        <f>F39</f>
        <v>0</v>
      </c>
    </row>
    <row r="39" spans="1:6" hidden="1">
      <c r="A39" s="63" t="s">
        <v>138</v>
      </c>
      <c r="B39" s="114" t="s">
        <v>22</v>
      </c>
      <c r="C39" s="118" t="s">
        <v>18</v>
      </c>
      <c r="D39" s="133"/>
      <c r="E39" s="133"/>
      <c r="F39" s="133"/>
    </row>
    <row r="40" spans="1:6">
      <c r="A40" s="55" t="s">
        <v>105</v>
      </c>
      <c r="B40" s="114" t="s">
        <v>23</v>
      </c>
      <c r="C40" s="118"/>
      <c r="D40" s="132">
        <f>SUM(D41)</f>
        <v>9681.0999999999985</v>
      </c>
      <c r="E40" s="132">
        <f>SUM(E41)</f>
        <v>2350.6350000000002</v>
      </c>
      <c r="F40" s="132">
        <f>SUM(F41)</f>
        <v>24.280660255549481</v>
      </c>
    </row>
    <row r="41" spans="1:6">
      <c r="A41" s="64" t="s">
        <v>11</v>
      </c>
      <c r="B41" s="114" t="s">
        <v>23</v>
      </c>
      <c r="C41" s="114" t="s">
        <v>9</v>
      </c>
      <c r="D41" s="132">
        <f>' №3'!G174</f>
        <v>9681.0999999999985</v>
      </c>
      <c r="E41" s="132">
        <f>' №3'!H174</f>
        <v>2350.6350000000002</v>
      </c>
      <c r="F41" s="132">
        <f>' №3'!I174</f>
        <v>24.280660255549481</v>
      </c>
    </row>
    <row r="42" spans="1:6" hidden="1">
      <c r="A42" s="65" t="s">
        <v>139</v>
      </c>
      <c r="B42" s="114" t="s">
        <v>24</v>
      </c>
      <c r="C42" s="114"/>
      <c r="D42" s="132">
        <f>D43</f>
        <v>0</v>
      </c>
      <c r="E42" s="132">
        <f>E43</f>
        <v>0</v>
      </c>
      <c r="F42" s="132">
        <f>F43</f>
        <v>0</v>
      </c>
    </row>
    <row r="43" spans="1:6" hidden="1">
      <c r="A43" s="65" t="s">
        <v>140</v>
      </c>
      <c r="B43" s="114" t="s">
        <v>24</v>
      </c>
      <c r="C43" s="114" t="s">
        <v>9</v>
      </c>
      <c r="D43" s="132"/>
      <c r="E43" s="132"/>
      <c r="F43" s="132"/>
    </row>
    <row r="44" spans="1:6">
      <c r="A44" s="66" t="s">
        <v>74</v>
      </c>
      <c r="B44" s="34">
        <v>10</v>
      </c>
      <c r="C44" s="34"/>
      <c r="D44" s="35">
        <f>SUM(D45+D46+D47+D48)</f>
        <v>257.72651999999999</v>
      </c>
      <c r="E44" s="35">
        <f>SUM(E45+E46+E47+E48)</f>
        <v>49.7</v>
      </c>
      <c r="F44" s="35">
        <f>SUM(F45+F46+F47+F48)</f>
        <v>19.284006938828028</v>
      </c>
    </row>
    <row r="45" spans="1:6">
      <c r="A45" s="67" t="s">
        <v>51</v>
      </c>
      <c r="B45" s="119">
        <v>10</v>
      </c>
      <c r="C45" s="114" t="s">
        <v>9</v>
      </c>
      <c r="D45" s="134">
        <f>' №3'!G207</f>
        <v>257.72651999999999</v>
      </c>
      <c r="E45" s="134">
        <f>' №3'!H207</f>
        <v>49.7</v>
      </c>
      <c r="F45" s="134">
        <f>' №3'!I207</f>
        <v>19.284006938828028</v>
      </c>
    </row>
    <row r="46" spans="1:6" hidden="1">
      <c r="A46" s="66" t="s">
        <v>141</v>
      </c>
      <c r="B46" s="119">
        <v>10</v>
      </c>
      <c r="C46" s="114" t="s">
        <v>53</v>
      </c>
      <c r="D46" s="134">
        <f>1400-1400</f>
        <v>0</v>
      </c>
      <c r="E46" s="134">
        <f>1400-1400</f>
        <v>0</v>
      </c>
      <c r="F46" s="134">
        <f>1400-1400</f>
        <v>0</v>
      </c>
    </row>
    <row r="47" spans="1:6" hidden="1">
      <c r="A47" s="66" t="s">
        <v>115</v>
      </c>
      <c r="B47" s="119">
        <v>10</v>
      </c>
      <c r="C47" s="114" t="s">
        <v>19</v>
      </c>
      <c r="D47" s="134"/>
      <c r="E47" s="134"/>
      <c r="F47" s="134"/>
    </row>
    <row r="48" spans="1:6" hidden="1">
      <c r="A48" s="66" t="s">
        <v>87</v>
      </c>
      <c r="B48" s="119">
        <v>10</v>
      </c>
      <c r="C48" s="114" t="s">
        <v>10</v>
      </c>
      <c r="D48" s="134"/>
      <c r="E48" s="134"/>
      <c r="F48" s="134"/>
    </row>
    <row r="49" spans="1:6">
      <c r="A49" s="66" t="s">
        <v>104</v>
      </c>
      <c r="B49" s="119">
        <v>11</v>
      </c>
      <c r="C49" s="114"/>
      <c r="D49" s="134">
        <f>D50+D51</f>
        <v>338</v>
      </c>
      <c r="E49" s="134">
        <f>E50+E51</f>
        <v>85.3</v>
      </c>
      <c r="F49" s="134">
        <f>F50+F51</f>
        <v>25.236686390532544</v>
      </c>
    </row>
    <row r="50" spans="1:6" hidden="1">
      <c r="A50" s="66" t="s">
        <v>108</v>
      </c>
      <c r="B50" s="119">
        <v>11</v>
      </c>
      <c r="C50" s="114" t="s">
        <v>9</v>
      </c>
      <c r="D50" s="134">
        <f>' №3'!G225</f>
        <v>0</v>
      </c>
      <c r="E50" s="134">
        <f>' №3'!H225</f>
        <v>0</v>
      </c>
      <c r="F50" s="134">
        <f>' №3'!I225</f>
        <v>0</v>
      </c>
    </row>
    <row r="51" spans="1:6">
      <c r="A51" s="66" t="s">
        <v>106</v>
      </c>
      <c r="B51" s="119">
        <v>11</v>
      </c>
      <c r="C51" s="114" t="s">
        <v>18</v>
      </c>
      <c r="D51" s="134">
        <f>' №3'!G241</f>
        <v>338</v>
      </c>
      <c r="E51" s="134">
        <f>' №3'!H241</f>
        <v>85.3</v>
      </c>
      <c r="F51" s="134">
        <f>' №3'!I241</f>
        <v>25.236686390532544</v>
      </c>
    </row>
    <row r="52" spans="1:6">
      <c r="A52" s="120" t="s">
        <v>7</v>
      </c>
      <c r="B52" s="34"/>
      <c r="C52" s="34"/>
      <c r="D52" s="135">
        <f>D18+D26+D28+D31+D34+D38+D40+D42+D44+D49+0.1</f>
        <v>41304.67033999999</v>
      </c>
      <c r="E52" s="135">
        <f>E18+E26+E28+E31+E34+E38+E40+E42+E44+E49</f>
        <v>7557.9349999999995</v>
      </c>
      <c r="F52" s="135">
        <f>' №3'!I246</f>
        <v>18.298059846129853</v>
      </c>
    </row>
    <row r="53" spans="1:6">
      <c r="A53" s="69"/>
      <c r="B53" s="5"/>
      <c r="C53" s="5"/>
      <c r="D53" s="12"/>
    </row>
    <row r="54" spans="1:6">
      <c r="D54" s="1"/>
    </row>
  </sheetData>
  <mergeCells count="8">
    <mergeCell ref="A9:F9"/>
    <mergeCell ref="A10:F10"/>
    <mergeCell ref="A2:F2"/>
    <mergeCell ref="A3:F3"/>
    <mergeCell ref="A4:F4"/>
    <mergeCell ref="B5:F5"/>
    <mergeCell ref="A8:F8"/>
    <mergeCell ref="A1:F1"/>
  </mergeCells>
  <pageMargins left="1.1811023622047245" right="0.70866141732283472" top="0.74803149606299213" bottom="0.74803149606299213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248"/>
  <sheetViews>
    <sheetView view="pageBreakPreview" zoomScale="88" zoomScaleSheetLayoutView="88" workbookViewId="0">
      <selection activeCell="H184" sqref="H184"/>
    </sheetView>
  </sheetViews>
  <sheetFormatPr defaultRowHeight="12.75"/>
  <cols>
    <col min="1" max="1" width="53" style="203" customWidth="1"/>
    <col min="2" max="2" width="8.28515625" style="4" customWidth="1"/>
    <col min="3" max="3" width="8.140625" style="4" customWidth="1"/>
    <col min="4" max="4" width="8.42578125" style="4" customWidth="1"/>
    <col min="5" max="5" width="12.5703125" style="4" customWidth="1"/>
    <col min="6" max="6" width="10.42578125" style="4" customWidth="1"/>
    <col min="7" max="7" width="14" style="204" customWidth="1"/>
    <col min="8" max="8" width="13.7109375" customWidth="1"/>
    <col min="9" max="9" width="11.85546875" customWidth="1"/>
  </cols>
  <sheetData>
    <row r="1" spans="1:13">
      <c r="A1" s="214" t="s">
        <v>361</v>
      </c>
      <c r="B1" s="214"/>
      <c r="C1" s="214"/>
      <c r="D1" s="214"/>
      <c r="E1" s="214"/>
      <c r="F1" s="214"/>
      <c r="G1" s="214"/>
      <c r="H1" s="214"/>
      <c r="I1" s="214"/>
    </row>
    <row r="2" spans="1:13">
      <c r="A2" s="208" t="s">
        <v>345</v>
      </c>
      <c r="B2" s="208"/>
      <c r="C2" s="208"/>
      <c r="D2" s="208"/>
      <c r="E2" s="208"/>
      <c r="F2" s="208"/>
      <c r="G2" s="208"/>
      <c r="H2" s="208"/>
      <c r="I2" s="208"/>
      <c r="J2" s="216"/>
      <c r="K2" s="216"/>
      <c r="L2" s="216"/>
      <c r="M2" s="216"/>
    </row>
    <row r="3" spans="1:13" ht="12.75" customHeight="1">
      <c r="A3" s="208" t="s">
        <v>346</v>
      </c>
      <c r="B3" s="208"/>
      <c r="C3" s="208"/>
      <c r="D3" s="208"/>
      <c r="E3" s="208"/>
      <c r="F3" s="208"/>
      <c r="G3" s="208"/>
      <c r="H3" s="208"/>
      <c r="I3" s="208"/>
      <c r="J3" s="216"/>
      <c r="K3" s="216"/>
      <c r="L3" s="216"/>
      <c r="M3" s="216"/>
    </row>
    <row r="4" spans="1:13" ht="12.75" customHeight="1">
      <c r="A4" s="208" t="s">
        <v>347</v>
      </c>
      <c r="B4" s="208"/>
      <c r="C4" s="208"/>
      <c r="D4" s="208"/>
      <c r="E4" s="208"/>
      <c r="F4" s="208"/>
      <c r="G4" s="208"/>
      <c r="H4" s="208"/>
      <c r="I4" s="208"/>
      <c r="J4" s="216"/>
      <c r="K4" s="216"/>
      <c r="L4" s="216"/>
      <c r="M4" s="216"/>
    </row>
    <row r="5" spans="1:13" ht="12.75" customHeight="1">
      <c r="A5" s="215" t="s">
        <v>349</v>
      </c>
      <c r="B5" s="215"/>
      <c r="C5" s="215"/>
      <c r="D5" s="215"/>
      <c r="E5" s="215"/>
      <c r="F5" s="215"/>
      <c r="G5" s="215"/>
      <c r="H5" s="215"/>
      <c r="I5" s="215"/>
      <c r="J5" s="217"/>
      <c r="K5" s="217"/>
      <c r="L5" s="217"/>
      <c r="M5" s="217"/>
    </row>
    <row r="6" spans="1:13" ht="12.75" customHeight="1">
      <c r="A6" s="139"/>
      <c r="B6" s="178"/>
      <c r="C6" s="178"/>
      <c r="D6" s="178"/>
      <c r="E6" s="178"/>
      <c r="F6" s="178"/>
      <c r="G6" s="140"/>
      <c r="H6" s="5"/>
    </row>
    <row r="7" spans="1:13">
      <c r="A7" s="37"/>
      <c r="B7" s="32"/>
      <c r="C7" s="38"/>
      <c r="D7" s="38"/>
      <c r="E7" s="141"/>
      <c r="F7" s="142"/>
      <c r="G7" s="143"/>
      <c r="H7" s="5"/>
    </row>
    <row r="8" spans="1:13" ht="22.5" customHeight="1">
      <c r="A8" s="212" t="s">
        <v>360</v>
      </c>
      <c r="B8" s="212"/>
      <c r="C8" s="212"/>
      <c r="D8" s="212"/>
      <c r="E8" s="212"/>
      <c r="F8" s="212"/>
      <c r="G8" s="212"/>
      <c r="H8" s="212"/>
      <c r="I8" s="212"/>
    </row>
    <row r="9" spans="1:13" ht="2.25" customHeight="1">
      <c r="A9" s="213"/>
      <c r="B9" s="213"/>
      <c r="C9" s="213"/>
      <c r="D9" s="213"/>
      <c r="E9" s="213"/>
      <c r="F9" s="213"/>
      <c r="G9" s="213"/>
      <c r="H9" s="5"/>
    </row>
    <row r="10" spans="1:13" ht="12.75" hidden="1" customHeight="1">
      <c r="A10" s="213"/>
      <c r="B10" s="213"/>
      <c r="C10" s="213"/>
      <c r="D10" s="213"/>
      <c r="E10" s="213"/>
      <c r="F10" s="213"/>
      <c r="G10" s="39"/>
      <c r="H10" s="5"/>
    </row>
    <row r="11" spans="1:13" ht="12.75" hidden="1" customHeight="1">
      <c r="A11" s="40"/>
      <c r="B11" s="41"/>
      <c r="C11" s="41"/>
      <c r="D11" s="41"/>
      <c r="E11" s="177"/>
      <c r="F11" s="41"/>
      <c r="G11" s="39"/>
      <c r="H11" s="5"/>
    </row>
    <row r="12" spans="1:13" ht="13.5" thickBot="1">
      <c r="A12" s="42"/>
      <c r="B12" s="43"/>
      <c r="C12" s="44"/>
      <c r="D12" s="44"/>
      <c r="E12" s="45"/>
      <c r="F12" s="44"/>
      <c r="G12" s="46"/>
      <c r="H12" s="5"/>
    </row>
    <row r="13" spans="1:13" ht="39" thickBot="1">
      <c r="A13" s="47" t="s">
        <v>15</v>
      </c>
      <c r="B13" s="33" t="s">
        <v>56</v>
      </c>
      <c r="C13" s="180" t="s">
        <v>16</v>
      </c>
      <c r="D13" s="180" t="s">
        <v>127</v>
      </c>
      <c r="E13" s="47" t="s">
        <v>25</v>
      </c>
      <c r="F13" s="180" t="s">
        <v>128</v>
      </c>
      <c r="G13" s="222" t="s">
        <v>350</v>
      </c>
      <c r="H13" s="222" t="s">
        <v>351</v>
      </c>
      <c r="I13" s="222" t="s">
        <v>352</v>
      </c>
    </row>
    <row r="14" spans="1:13">
      <c r="A14" s="48">
        <v>1</v>
      </c>
      <c r="B14" s="179">
        <v>2</v>
      </c>
      <c r="C14" s="8">
        <v>3</v>
      </c>
      <c r="D14" s="8">
        <v>4</v>
      </c>
      <c r="E14" s="34">
        <v>5</v>
      </c>
      <c r="F14" s="8">
        <v>6</v>
      </c>
      <c r="G14" s="49">
        <v>7</v>
      </c>
      <c r="H14" s="49">
        <v>7</v>
      </c>
      <c r="I14" s="49">
        <v>7</v>
      </c>
    </row>
    <row r="15" spans="1:13">
      <c r="A15" s="50" t="s">
        <v>17</v>
      </c>
      <c r="B15" s="144" t="s">
        <v>84</v>
      </c>
      <c r="C15" s="136" t="s">
        <v>9</v>
      </c>
      <c r="D15" s="52"/>
      <c r="E15" s="53"/>
      <c r="F15" s="54"/>
      <c r="G15" s="121">
        <f>G16+G33+G59+G63+G55+G50+G23</f>
        <v>13627.8</v>
      </c>
      <c r="H15" s="121">
        <f>H16+H33+H59+H63+H55+H50+H23</f>
        <v>2611.7999999999997</v>
      </c>
      <c r="I15" s="121">
        <f>H15/G15*100</f>
        <v>19.165235768062342</v>
      </c>
    </row>
    <row r="16" spans="1:13" ht="25.5">
      <c r="A16" s="149" t="s">
        <v>33</v>
      </c>
      <c r="B16" s="144" t="s">
        <v>84</v>
      </c>
      <c r="C16" s="136" t="s">
        <v>9</v>
      </c>
      <c r="D16" s="136" t="s">
        <v>18</v>
      </c>
      <c r="E16" s="136"/>
      <c r="F16" s="54"/>
      <c r="G16" s="121">
        <f>G17</f>
        <v>1120.8000000000002</v>
      </c>
      <c r="H16" s="121">
        <f>H17</f>
        <v>199.60000000000002</v>
      </c>
      <c r="I16" s="121">
        <f>H16/G16*100</f>
        <v>17.808708065667382</v>
      </c>
    </row>
    <row r="17" spans="1:10" ht="25.5">
      <c r="A17" s="146" t="s">
        <v>147</v>
      </c>
      <c r="B17" s="152" t="s">
        <v>84</v>
      </c>
      <c r="C17" s="147" t="s">
        <v>9</v>
      </c>
      <c r="D17" s="147" t="s">
        <v>18</v>
      </c>
      <c r="E17" s="147" t="s">
        <v>245</v>
      </c>
      <c r="F17" s="44"/>
      <c r="G17" s="122">
        <f>G18</f>
        <v>1120.8000000000002</v>
      </c>
      <c r="H17" s="122">
        <f>H18</f>
        <v>199.60000000000002</v>
      </c>
      <c r="I17" s="122">
        <f>H17/G17*100</f>
        <v>17.808708065667382</v>
      </c>
    </row>
    <row r="18" spans="1:10">
      <c r="A18" s="156" t="s">
        <v>46</v>
      </c>
      <c r="B18" s="152" t="s">
        <v>84</v>
      </c>
      <c r="C18" s="147" t="s">
        <v>9</v>
      </c>
      <c r="D18" s="147" t="s">
        <v>18</v>
      </c>
      <c r="E18" s="147" t="s">
        <v>246</v>
      </c>
      <c r="F18" s="44"/>
      <c r="G18" s="122">
        <f>G19</f>
        <v>1120.8000000000002</v>
      </c>
      <c r="H18" s="122">
        <f>H19</f>
        <v>199.60000000000002</v>
      </c>
      <c r="I18" s="122">
        <f>H18/G18*100</f>
        <v>17.808708065667382</v>
      </c>
    </row>
    <row r="19" spans="1:10" ht="25.5">
      <c r="A19" s="57" t="s">
        <v>148</v>
      </c>
      <c r="B19" s="152" t="s">
        <v>84</v>
      </c>
      <c r="C19" s="147" t="s">
        <v>9</v>
      </c>
      <c r="D19" s="147" t="s">
        <v>18</v>
      </c>
      <c r="E19" s="147" t="s">
        <v>247</v>
      </c>
      <c r="F19" s="153" t="s">
        <v>133</v>
      </c>
      <c r="G19" s="122">
        <f>G20</f>
        <v>1120.8000000000002</v>
      </c>
      <c r="H19" s="122">
        <f>H20</f>
        <v>199.60000000000002</v>
      </c>
      <c r="I19" s="122">
        <f>H19/G19*100</f>
        <v>17.808708065667382</v>
      </c>
    </row>
    <row r="20" spans="1:10" ht="25.5">
      <c r="A20" s="57" t="s">
        <v>149</v>
      </c>
      <c r="B20" s="152" t="s">
        <v>84</v>
      </c>
      <c r="C20" s="147" t="s">
        <v>9</v>
      </c>
      <c r="D20" s="147" t="s">
        <v>18</v>
      </c>
      <c r="E20" s="147" t="s">
        <v>247</v>
      </c>
      <c r="F20" s="153" t="s">
        <v>188</v>
      </c>
      <c r="G20" s="122">
        <f>G21+G22</f>
        <v>1120.8000000000002</v>
      </c>
      <c r="H20" s="122">
        <f>H21+H22</f>
        <v>199.60000000000002</v>
      </c>
      <c r="I20" s="122">
        <f>H20/G20*100</f>
        <v>17.808708065667382</v>
      </c>
    </row>
    <row r="21" spans="1:10" ht="25.5">
      <c r="A21" s="57" t="s">
        <v>239</v>
      </c>
      <c r="B21" s="152" t="s">
        <v>84</v>
      </c>
      <c r="C21" s="147" t="s">
        <v>9</v>
      </c>
      <c r="D21" s="147" t="s">
        <v>18</v>
      </c>
      <c r="E21" s="147" t="s">
        <v>247</v>
      </c>
      <c r="F21" s="153" t="s">
        <v>189</v>
      </c>
      <c r="G21" s="122">
        <v>857.2</v>
      </c>
      <c r="H21" s="122">
        <v>159.4</v>
      </c>
      <c r="I21" s="122">
        <f>H21/G21*100</f>
        <v>18.595426971535232</v>
      </c>
      <c r="J21" s="2"/>
    </row>
    <row r="22" spans="1:10" ht="38.25">
      <c r="A22" s="59" t="s">
        <v>237</v>
      </c>
      <c r="B22" s="152" t="s">
        <v>84</v>
      </c>
      <c r="C22" s="147" t="s">
        <v>9</v>
      </c>
      <c r="D22" s="147" t="s">
        <v>18</v>
      </c>
      <c r="E22" s="147" t="s">
        <v>247</v>
      </c>
      <c r="F22" s="153" t="s">
        <v>238</v>
      </c>
      <c r="G22" s="122">
        <v>263.60000000000002</v>
      </c>
      <c r="H22" s="122">
        <v>40.200000000000003</v>
      </c>
      <c r="I22" s="122">
        <f>H22/G22*100</f>
        <v>15.250379362670714</v>
      </c>
    </row>
    <row r="23" spans="1:10" ht="36.75" hidden="1" customHeight="1">
      <c r="A23" s="145" t="s">
        <v>233</v>
      </c>
      <c r="B23" s="136" t="s">
        <v>84</v>
      </c>
      <c r="C23" s="136" t="s">
        <v>9</v>
      </c>
      <c r="D23" s="136" t="s">
        <v>53</v>
      </c>
      <c r="E23" s="136"/>
      <c r="F23" s="136"/>
      <c r="G23" s="123">
        <f>G24</f>
        <v>0</v>
      </c>
      <c r="H23" s="123">
        <f>H24</f>
        <v>0</v>
      </c>
      <c r="I23" s="123">
        <f>I24</f>
        <v>0</v>
      </c>
    </row>
    <row r="24" spans="1:10" ht="24" hidden="1" customHeight="1">
      <c r="A24" s="146" t="s">
        <v>234</v>
      </c>
      <c r="B24" s="147" t="s">
        <v>84</v>
      </c>
      <c r="C24" s="147" t="s">
        <v>9</v>
      </c>
      <c r="D24" s="147" t="s">
        <v>53</v>
      </c>
      <c r="E24" s="147" t="s">
        <v>249</v>
      </c>
      <c r="F24" s="147"/>
      <c r="G24" s="124">
        <f>G25</f>
        <v>0</v>
      </c>
      <c r="H24" s="124">
        <f>H25</f>
        <v>0</v>
      </c>
      <c r="I24" s="124">
        <f>I25</f>
        <v>0</v>
      </c>
    </row>
    <row r="25" spans="1:10" ht="24.75" hidden="1" customHeight="1">
      <c r="A25" s="146" t="s">
        <v>235</v>
      </c>
      <c r="B25" s="147" t="s">
        <v>84</v>
      </c>
      <c r="C25" s="147" t="s">
        <v>9</v>
      </c>
      <c r="D25" s="147" t="s">
        <v>53</v>
      </c>
      <c r="E25" s="147" t="s">
        <v>248</v>
      </c>
      <c r="F25" s="147"/>
      <c r="G25" s="124">
        <f>G26</f>
        <v>0</v>
      </c>
      <c r="H25" s="124">
        <f>H26</f>
        <v>0</v>
      </c>
      <c r="I25" s="124">
        <f>I26</f>
        <v>0</v>
      </c>
    </row>
    <row r="26" spans="1:10" ht="24" hidden="1" customHeight="1">
      <c r="A26" s="148" t="s">
        <v>148</v>
      </c>
      <c r="B26" s="147" t="s">
        <v>84</v>
      </c>
      <c r="C26" s="147" t="s">
        <v>9</v>
      </c>
      <c r="D26" s="147" t="s">
        <v>53</v>
      </c>
      <c r="E26" s="147" t="s">
        <v>250</v>
      </c>
      <c r="F26" s="147"/>
      <c r="G26" s="124">
        <f>G27+G32</f>
        <v>0</v>
      </c>
      <c r="H26" s="124">
        <f>H27+H32</f>
        <v>0</v>
      </c>
      <c r="I26" s="124">
        <f>I27+I32</f>
        <v>0</v>
      </c>
    </row>
    <row r="27" spans="1:10" ht="27.75" hidden="1" customHeight="1">
      <c r="A27" s="148" t="s">
        <v>236</v>
      </c>
      <c r="B27" s="147" t="s">
        <v>84</v>
      </c>
      <c r="C27" s="147" t="s">
        <v>9</v>
      </c>
      <c r="D27" s="147" t="s">
        <v>53</v>
      </c>
      <c r="E27" s="147" t="s">
        <v>250</v>
      </c>
      <c r="F27" s="147" t="s">
        <v>188</v>
      </c>
      <c r="G27" s="124">
        <f>G28+G30</f>
        <v>0</v>
      </c>
      <c r="H27" s="124">
        <f>H28+H30</f>
        <v>0</v>
      </c>
      <c r="I27" s="124">
        <f>I28+I30</f>
        <v>0</v>
      </c>
    </row>
    <row r="28" spans="1:10" ht="24.75" hidden="1" customHeight="1">
      <c r="A28" s="148" t="s">
        <v>240</v>
      </c>
      <c r="B28" s="147" t="s">
        <v>84</v>
      </c>
      <c r="C28" s="147" t="s">
        <v>9</v>
      </c>
      <c r="D28" s="147" t="s">
        <v>53</v>
      </c>
      <c r="E28" s="147" t="s">
        <v>250</v>
      </c>
      <c r="F28" s="147" t="s">
        <v>189</v>
      </c>
      <c r="G28" s="124">
        <v>0</v>
      </c>
      <c r="H28" s="124">
        <v>0</v>
      </c>
      <c r="I28" s="124">
        <v>0</v>
      </c>
    </row>
    <row r="29" spans="1:10" ht="24" hidden="1" customHeight="1">
      <c r="A29" s="148" t="s">
        <v>152</v>
      </c>
      <c r="B29" s="147" t="s">
        <v>84</v>
      </c>
      <c r="C29" s="147" t="s">
        <v>9</v>
      </c>
      <c r="D29" s="147" t="s">
        <v>53</v>
      </c>
      <c r="E29" s="147" t="s">
        <v>250</v>
      </c>
      <c r="F29" s="147" t="s">
        <v>190</v>
      </c>
      <c r="G29" s="124"/>
      <c r="H29" s="124"/>
      <c r="I29" s="124"/>
    </row>
    <row r="30" spans="1:10" ht="24" hidden="1" customHeight="1">
      <c r="A30" s="59" t="s">
        <v>237</v>
      </c>
      <c r="B30" s="147" t="s">
        <v>84</v>
      </c>
      <c r="C30" s="147" t="s">
        <v>9</v>
      </c>
      <c r="D30" s="147" t="s">
        <v>53</v>
      </c>
      <c r="E30" s="147" t="s">
        <v>250</v>
      </c>
      <c r="F30" s="147" t="s">
        <v>238</v>
      </c>
      <c r="G30" s="124">
        <v>0</v>
      </c>
      <c r="H30" s="124">
        <v>0</v>
      </c>
      <c r="I30" s="124">
        <v>0</v>
      </c>
    </row>
    <row r="31" spans="1:10" ht="27.75" hidden="1" customHeight="1">
      <c r="A31" s="148" t="s">
        <v>153</v>
      </c>
      <c r="B31" s="147" t="s">
        <v>84</v>
      </c>
      <c r="C31" s="147" t="s">
        <v>9</v>
      </c>
      <c r="D31" s="147" t="s">
        <v>53</v>
      </c>
      <c r="E31" s="147" t="s">
        <v>250</v>
      </c>
      <c r="F31" s="147" t="s">
        <v>191</v>
      </c>
      <c r="G31" s="124">
        <f>G32</f>
        <v>0</v>
      </c>
      <c r="H31" s="124">
        <f>H32</f>
        <v>0</v>
      </c>
      <c r="I31" s="124">
        <f>I32</f>
        <v>0</v>
      </c>
    </row>
    <row r="32" spans="1:10" ht="24.75" hidden="1" customHeight="1">
      <c r="A32" s="148" t="s">
        <v>154</v>
      </c>
      <c r="B32" s="147" t="s">
        <v>84</v>
      </c>
      <c r="C32" s="147" t="s">
        <v>9</v>
      </c>
      <c r="D32" s="147" t="s">
        <v>53</v>
      </c>
      <c r="E32" s="147" t="s">
        <v>250</v>
      </c>
      <c r="F32" s="147" t="s">
        <v>192</v>
      </c>
      <c r="G32" s="124">
        <v>0</v>
      </c>
      <c r="H32" s="124">
        <v>0</v>
      </c>
      <c r="I32" s="124">
        <v>0</v>
      </c>
    </row>
    <row r="33" spans="1:10" ht="38.25">
      <c r="A33" s="149" t="s">
        <v>1</v>
      </c>
      <c r="B33" s="147" t="s">
        <v>84</v>
      </c>
      <c r="C33" s="150" t="s">
        <v>9</v>
      </c>
      <c r="D33" s="151" t="s">
        <v>19</v>
      </c>
      <c r="E33" s="52"/>
      <c r="F33" s="54"/>
      <c r="G33" s="121">
        <f>G34+G47</f>
        <v>10966.7</v>
      </c>
      <c r="H33" s="121">
        <f>H34+H47</f>
        <v>2025.6</v>
      </c>
      <c r="I33" s="121">
        <f>H33/G33*100</f>
        <v>18.470460576107669</v>
      </c>
      <c r="J33" s="2"/>
    </row>
    <row r="34" spans="1:10" ht="25.5">
      <c r="A34" s="146" t="s">
        <v>150</v>
      </c>
      <c r="B34" s="152" t="s">
        <v>84</v>
      </c>
      <c r="C34" s="153" t="s">
        <v>9</v>
      </c>
      <c r="D34" s="154" t="s">
        <v>19</v>
      </c>
      <c r="E34" s="152" t="s">
        <v>251</v>
      </c>
      <c r="F34" s="155"/>
      <c r="G34" s="124">
        <f>G35</f>
        <v>10891.7</v>
      </c>
      <c r="H34" s="124">
        <f>H35</f>
        <v>2025.6</v>
      </c>
      <c r="I34" s="122">
        <f>H34/G34*100</f>
        <v>18.597647750121652</v>
      </c>
    </row>
    <row r="35" spans="1:10" ht="25.5">
      <c r="A35" s="156" t="s">
        <v>151</v>
      </c>
      <c r="B35" s="152" t="s">
        <v>84</v>
      </c>
      <c r="C35" s="153" t="s">
        <v>9</v>
      </c>
      <c r="D35" s="154" t="s">
        <v>19</v>
      </c>
      <c r="E35" s="152" t="s">
        <v>252</v>
      </c>
      <c r="F35" s="153"/>
      <c r="G35" s="122">
        <f>G36</f>
        <v>10891.7</v>
      </c>
      <c r="H35" s="122">
        <f>H36</f>
        <v>2025.6</v>
      </c>
      <c r="I35" s="122">
        <f>H35/G35*100</f>
        <v>18.597647750121652</v>
      </c>
    </row>
    <row r="36" spans="1:10" ht="25.5">
      <c r="A36" s="57" t="s">
        <v>148</v>
      </c>
      <c r="B36" s="152" t="s">
        <v>84</v>
      </c>
      <c r="C36" s="155" t="s">
        <v>9</v>
      </c>
      <c r="D36" s="155" t="s">
        <v>19</v>
      </c>
      <c r="E36" s="147" t="s">
        <v>253</v>
      </c>
      <c r="F36" s="153"/>
      <c r="G36" s="122">
        <f>G37+G41+G43</f>
        <v>10891.7</v>
      </c>
      <c r="H36" s="122">
        <f>H37+H41+H43</f>
        <v>2025.6</v>
      </c>
      <c r="I36" s="122">
        <f>H36/G36*100</f>
        <v>18.597647750121652</v>
      </c>
    </row>
    <row r="37" spans="1:10" ht="25.5">
      <c r="A37" s="57" t="s">
        <v>149</v>
      </c>
      <c r="B37" s="152" t="s">
        <v>84</v>
      </c>
      <c r="C37" s="155" t="s">
        <v>9</v>
      </c>
      <c r="D37" s="155" t="s">
        <v>19</v>
      </c>
      <c r="E37" s="147" t="s">
        <v>253</v>
      </c>
      <c r="F37" s="153" t="s">
        <v>188</v>
      </c>
      <c r="G37" s="122">
        <f>G38+G40+G39</f>
        <v>9130</v>
      </c>
      <c r="H37" s="122">
        <f>H38+H40+H39</f>
        <v>1526.8</v>
      </c>
      <c r="I37" s="122">
        <f>H37/G37*100</f>
        <v>16.722891566265062</v>
      </c>
    </row>
    <row r="38" spans="1:10" ht="25.5">
      <c r="A38" s="57" t="s">
        <v>241</v>
      </c>
      <c r="B38" s="152" t="s">
        <v>84</v>
      </c>
      <c r="C38" s="155" t="s">
        <v>9</v>
      </c>
      <c r="D38" s="155" t="s">
        <v>19</v>
      </c>
      <c r="E38" s="147" t="s">
        <v>253</v>
      </c>
      <c r="F38" s="153" t="s">
        <v>189</v>
      </c>
      <c r="G38" s="122">
        <v>6800</v>
      </c>
      <c r="H38" s="122">
        <v>1279.9000000000001</v>
      </c>
      <c r="I38" s="122">
        <f>H38/G38*100</f>
        <v>18.822058823529414</v>
      </c>
    </row>
    <row r="39" spans="1:10" ht="38.25">
      <c r="A39" s="59" t="s">
        <v>237</v>
      </c>
      <c r="B39" s="152" t="s">
        <v>84</v>
      </c>
      <c r="C39" s="155" t="s">
        <v>9</v>
      </c>
      <c r="D39" s="155" t="s">
        <v>19</v>
      </c>
      <c r="E39" s="147" t="s">
        <v>253</v>
      </c>
      <c r="F39" s="153" t="s">
        <v>238</v>
      </c>
      <c r="G39" s="122">
        <v>2055</v>
      </c>
      <c r="H39" s="122">
        <v>233.1</v>
      </c>
      <c r="I39" s="122">
        <f>H39/G39*100</f>
        <v>11.343065693430656</v>
      </c>
    </row>
    <row r="40" spans="1:10" ht="25.5">
      <c r="A40" s="57" t="s">
        <v>152</v>
      </c>
      <c r="B40" s="152" t="s">
        <v>84</v>
      </c>
      <c r="C40" s="155" t="s">
        <v>9</v>
      </c>
      <c r="D40" s="155" t="s">
        <v>19</v>
      </c>
      <c r="E40" s="147" t="s">
        <v>253</v>
      </c>
      <c r="F40" s="153" t="s">
        <v>190</v>
      </c>
      <c r="G40" s="122">
        <v>275</v>
      </c>
      <c r="H40" s="122">
        <v>13.8</v>
      </c>
      <c r="I40" s="122">
        <f>H40/G40*100</f>
        <v>5.0181818181818185</v>
      </c>
    </row>
    <row r="41" spans="1:10" ht="25.5">
      <c r="A41" s="156" t="s">
        <v>153</v>
      </c>
      <c r="B41" s="152" t="s">
        <v>84</v>
      </c>
      <c r="C41" s="155" t="s">
        <v>9</v>
      </c>
      <c r="D41" s="155" t="s">
        <v>19</v>
      </c>
      <c r="E41" s="147" t="s">
        <v>253</v>
      </c>
      <c r="F41" s="154" t="s">
        <v>191</v>
      </c>
      <c r="G41" s="122">
        <f>G42</f>
        <v>1696.7</v>
      </c>
      <c r="H41" s="122">
        <f>H42</f>
        <v>498</v>
      </c>
      <c r="I41" s="122">
        <f>H41/G41*100</f>
        <v>29.35109329875641</v>
      </c>
    </row>
    <row r="42" spans="1:10" ht="25.5">
      <c r="A42" s="156" t="s">
        <v>154</v>
      </c>
      <c r="B42" s="152" t="s">
        <v>84</v>
      </c>
      <c r="C42" s="155" t="s">
        <v>9</v>
      </c>
      <c r="D42" s="155" t="s">
        <v>19</v>
      </c>
      <c r="E42" s="147" t="s">
        <v>253</v>
      </c>
      <c r="F42" s="154" t="s">
        <v>192</v>
      </c>
      <c r="G42" s="122">
        <v>1696.7</v>
      </c>
      <c r="H42" s="122">
        <v>498</v>
      </c>
      <c r="I42" s="122">
        <f>H42/G42*100</f>
        <v>29.35109329875641</v>
      </c>
    </row>
    <row r="43" spans="1:10">
      <c r="A43" s="57" t="s">
        <v>155</v>
      </c>
      <c r="B43" s="152" t="s">
        <v>84</v>
      </c>
      <c r="C43" s="155" t="s">
        <v>9</v>
      </c>
      <c r="D43" s="155" t="s">
        <v>19</v>
      </c>
      <c r="E43" s="147" t="s">
        <v>253</v>
      </c>
      <c r="F43" s="154" t="s">
        <v>193</v>
      </c>
      <c r="G43" s="122">
        <f>G44+G45+G46</f>
        <v>65</v>
      </c>
      <c r="H43" s="122">
        <f>H44+H45+H46</f>
        <v>0.8</v>
      </c>
      <c r="I43" s="122">
        <f>H43/G43*100</f>
        <v>1.2307692307692308</v>
      </c>
    </row>
    <row r="44" spans="1:10">
      <c r="A44" s="57" t="s">
        <v>156</v>
      </c>
      <c r="B44" s="152" t="s">
        <v>84</v>
      </c>
      <c r="C44" s="155" t="s">
        <v>9</v>
      </c>
      <c r="D44" s="155" t="s">
        <v>19</v>
      </c>
      <c r="E44" s="147" t="s">
        <v>253</v>
      </c>
      <c r="F44" s="154" t="s">
        <v>194</v>
      </c>
      <c r="G44" s="122">
        <v>12</v>
      </c>
      <c r="H44" s="122">
        <v>0</v>
      </c>
      <c r="I44" s="122">
        <f>H44/G44*100</f>
        <v>0</v>
      </c>
    </row>
    <row r="45" spans="1:10">
      <c r="A45" s="185" t="s">
        <v>221</v>
      </c>
      <c r="B45" s="152" t="s">
        <v>84</v>
      </c>
      <c r="C45" s="155" t="s">
        <v>9</v>
      </c>
      <c r="D45" s="155" t="s">
        <v>19</v>
      </c>
      <c r="E45" s="147" t="s">
        <v>253</v>
      </c>
      <c r="F45" s="154" t="s">
        <v>195</v>
      </c>
      <c r="G45" s="122">
        <v>3</v>
      </c>
      <c r="H45" s="122">
        <v>0.8</v>
      </c>
      <c r="I45" s="122">
        <f>H45/G45*100</f>
        <v>26.666666666666668</v>
      </c>
    </row>
    <row r="46" spans="1:10">
      <c r="A46" s="185" t="s">
        <v>222</v>
      </c>
      <c r="B46" s="152" t="s">
        <v>84</v>
      </c>
      <c r="C46" s="155" t="s">
        <v>9</v>
      </c>
      <c r="D46" s="155" t="s">
        <v>19</v>
      </c>
      <c r="E46" s="147" t="s">
        <v>253</v>
      </c>
      <c r="F46" s="154" t="s">
        <v>223</v>
      </c>
      <c r="G46" s="122">
        <v>50</v>
      </c>
      <c r="H46" s="122">
        <v>0</v>
      </c>
      <c r="I46" s="122">
        <f>H46/G46*100</f>
        <v>0</v>
      </c>
    </row>
    <row r="47" spans="1:10" ht="29.25" customHeight="1">
      <c r="A47" s="50" t="s">
        <v>158</v>
      </c>
      <c r="B47" s="144" t="s">
        <v>84</v>
      </c>
      <c r="C47" s="157" t="s">
        <v>9</v>
      </c>
      <c r="D47" s="157" t="s">
        <v>19</v>
      </c>
      <c r="E47" s="136" t="s">
        <v>254</v>
      </c>
      <c r="F47" s="151"/>
      <c r="G47" s="121">
        <f>G48</f>
        <v>75</v>
      </c>
      <c r="H47" s="121">
        <f>H48</f>
        <v>0</v>
      </c>
      <c r="I47" s="121">
        <f>H47/G47*100</f>
        <v>0</v>
      </c>
    </row>
    <row r="48" spans="1:10" ht="25.5">
      <c r="A48" s="156" t="s">
        <v>153</v>
      </c>
      <c r="B48" s="152" t="s">
        <v>84</v>
      </c>
      <c r="C48" s="155" t="s">
        <v>9</v>
      </c>
      <c r="D48" s="155" t="s">
        <v>19</v>
      </c>
      <c r="E48" s="147" t="s">
        <v>254</v>
      </c>
      <c r="F48" s="154" t="s">
        <v>191</v>
      </c>
      <c r="G48" s="122">
        <f>G49</f>
        <v>75</v>
      </c>
      <c r="H48" s="122">
        <f>H49</f>
        <v>0</v>
      </c>
      <c r="I48" s="122">
        <f>H48/G48*100</f>
        <v>0</v>
      </c>
    </row>
    <row r="49" spans="1:9" ht="25.5">
      <c r="A49" s="156" t="s">
        <v>154</v>
      </c>
      <c r="B49" s="152" t="s">
        <v>84</v>
      </c>
      <c r="C49" s="155" t="s">
        <v>9</v>
      </c>
      <c r="D49" s="155" t="s">
        <v>19</v>
      </c>
      <c r="E49" s="147" t="s">
        <v>254</v>
      </c>
      <c r="F49" s="154" t="s">
        <v>192</v>
      </c>
      <c r="G49" s="122">
        <v>75</v>
      </c>
      <c r="H49" s="122">
        <v>0</v>
      </c>
      <c r="I49" s="122">
        <f>H49/G49*100</f>
        <v>0</v>
      </c>
    </row>
    <row r="50" spans="1:9" ht="38.25">
      <c r="A50" s="186" t="s">
        <v>225</v>
      </c>
      <c r="B50" s="187" t="s">
        <v>84</v>
      </c>
      <c r="C50" s="188" t="s">
        <v>9</v>
      </c>
      <c r="D50" s="187" t="s">
        <v>10</v>
      </c>
      <c r="E50" s="187"/>
      <c r="F50" s="151"/>
      <c r="G50" s="121">
        <f>G51</f>
        <v>15.3</v>
      </c>
      <c r="H50" s="121">
        <f>H51</f>
        <v>0</v>
      </c>
      <c r="I50" s="121">
        <f>H50/G50*100</f>
        <v>0</v>
      </c>
    </row>
    <row r="51" spans="1:9" ht="68.25" customHeight="1">
      <c r="A51" s="61" t="s">
        <v>226</v>
      </c>
      <c r="B51" s="158" t="s">
        <v>84</v>
      </c>
      <c r="C51" s="189" t="s">
        <v>9</v>
      </c>
      <c r="D51" s="158" t="s">
        <v>10</v>
      </c>
      <c r="E51" s="158" t="s">
        <v>255</v>
      </c>
      <c r="F51" s="154"/>
      <c r="G51" s="122">
        <f>G52</f>
        <v>15.3</v>
      </c>
      <c r="H51" s="122">
        <f>H52</f>
        <v>0</v>
      </c>
      <c r="I51" s="122">
        <f>H51/G51*100</f>
        <v>0</v>
      </c>
    </row>
    <row r="52" spans="1:9">
      <c r="A52" s="61" t="s">
        <v>114</v>
      </c>
      <c r="B52" s="158" t="s">
        <v>84</v>
      </c>
      <c r="C52" s="189" t="s">
        <v>9</v>
      </c>
      <c r="D52" s="158" t="s">
        <v>10</v>
      </c>
      <c r="E52" s="158" t="s">
        <v>256</v>
      </c>
      <c r="F52" s="154"/>
      <c r="G52" s="122">
        <f>G53</f>
        <v>15.3</v>
      </c>
      <c r="H52" s="122">
        <f>H53</f>
        <v>0</v>
      </c>
      <c r="I52" s="122">
        <f>H52/G52*100</f>
        <v>0</v>
      </c>
    </row>
    <row r="53" spans="1:9" ht="25.5">
      <c r="A53" s="159" t="s">
        <v>224</v>
      </c>
      <c r="B53" s="158" t="s">
        <v>84</v>
      </c>
      <c r="C53" s="189" t="s">
        <v>9</v>
      </c>
      <c r="D53" s="158" t="s">
        <v>10</v>
      </c>
      <c r="E53" s="158" t="s">
        <v>256</v>
      </c>
      <c r="F53" s="154" t="s">
        <v>303</v>
      </c>
      <c r="G53" s="122">
        <f>G54</f>
        <v>15.3</v>
      </c>
      <c r="H53" s="122">
        <f>H54</f>
        <v>0</v>
      </c>
      <c r="I53" s="122">
        <f>H53/G53*100</f>
        <v>0</v>
      </c>
    </row>
    <row r="54" spans="1:9" ht="33.75" customHeight="1">
      <c r="A54" s="61" t="s">
        <v>228</v>
      </c>
      <c r="B54" s="158" t="s">
        <v>84</v>
      </c>
      <c r="C54" s="189" t="s">
        <v>9</v>
      </c>
      <c r="D54" s="158" t="s">
        <v>10</v>
      </c>
      <c r="E54" s="158" t="s">
        <v>256</v>
      </c>
      <c r="F54" s="154" t="s">
        <v>303</v>
      </c>
      <c r="G54" s="122">
        <v>15.3</v>
      </c>
      <c r="H54" s="122">
        <v>0</v>
      </c>
      <c r="I54" s="122">
        <f>H54/G54*100</f>
        <v>0</v>
      </c>
    </row>
    <row r="55" spans="1:9" ht="12.75" hidden="1" customHeight="1">
      <c r="A55" s="50" t="s">
        <v>99</v>
      </c>
      <c r="B55" s="144" t="s">
        <v>84</v>
      </c>
      <c r="C55" s="157" t="s">
        <v>9</v>
      </c>
      <c r="D55" s="157" t="s">
        <v>22</v>
      </c>
      <c r="E55" s="158" t="s">
        <v>256</v>
      </c>
      <c r="F55" s="151"/>
      <c r="G55" s="121">
        <f>G56</f>
        <v>0</v>
      </c>
      <c r="H55" s="121">
        <f>H56</f>
        <v>0</v>
      </c>
      <c r="I55" s="121">
        <f>I56</f>
        <v>0</v>
      </c>
    </row>
    <row r="56" spans="1:9" ht="25.5" hidden="1" customHeight="1">
      <c r="A56" s="57" t="s">
        <v>227</v>
      </c>
      <c r="B56" s="152" t="s">
        <v>84</v>
      </c>
      <c r="C56" s="155" t="s">
        <v>9</v>
      </c>
      <c r="D56" s="155" t="s">
        <v>22</v>
      </c>
      <c r="E56" s="158" t="s">
        <v>256</v>
      </c>
      <c r="F56" s="154"/>
      <c r="G56" s="122">
        <f>G57</f>
        <v>0</v>
      </c>
      <c r="H56" s="122">
        <f>H57</f>
        <v>0</v>
      </c>
      <c r="I56" s="122">
        <f>I57</f>
        <v>0</v>
      </c>
    </row>
    <row r="57" spans="1:9" ht="25.5" hidden="1" customHeight="1">
      <c r="A57" s="159" t="s">
        <v>224</v>
      </c>
      <c r="B57" s="152" t="s">
        <v>84</v>
      </c>
      <c r="C57" s="155" t="s">
        <v>9</v>
      </c>
      <c r="D57" s="155" t="s">
        <v>22</v>
      </c>
      <c r="E57" s="158" t="s">
        <v>256</v>
      </c>
      <c r="F57" s="154" t="s">
        <v>229</v>
      </c>
      <c r="G57" s="122">
        <f>G58</f>
        <v>0</v>
      </c>
      <c r="H57" s="122">
        <f>H58</f>
        <v>0</v>
      </c>
      <c r="I57" s="122">
        <f>I58</f>
        <v>0</v>
      </c>
    </row>
    <row r="58" spans="1:9" ht="13.5" hidden="1" customHeight="1">
      <c r="A58" s="57" t="s">
        <v>230</v>
      </c>
      <c r="B58" s="152" t="s">
        <v>84</v>
      </c>
      <c r="C58" s="155" t="s">
        <v>9</v>
      </c>
      <c r="D58" s="155" t="s">
        <v>22</v>
      </c>
      <c r="E58" s="158" t="s">
        <v>256</v>
      </c>
      <c r="F58" s="154" t="s">
        <v>231</v>
      </c>
      <c r="G58" s="122">
        <v>0</v>
      </c>
      <c r="H58" s="122">
        <v>0</v>
      </c>
      <c r="I58" s="122">
        <v>0</v>
      </c>
    </row>
    <row r="59" spans="1:9">
      <c r="A59" s="68" t="s">
        <v>75</v>
      </c>
      <c r="B59" s="144" t="s">
        <v>84</v>
      </c>
      <c r="C59" s="136" t="s">
        <v>9</v>
      </c>
      <c r="D59" s="136" t="s">
        <v>100</v>
      </c>
      <c r="E59" s="136"/>
      <c r="F59" s="157"/>
      <c r="G59" s="123">
        <f>SUM(G60)</f>
        <v>50</v>
      </c>
      <c r="H59" s="123">
        <f>SUM(H60)</f>
        <v>0</v>
      </c>
      <c r="I59" s="122">
        <f>H59/G59*100</f>
        <v>0</v>
      </c>
    </row>
    <row r="60" spans="1:9">
      <c r="A60" s="190" t="s">
        <v>232</v>
      </c>
      <c r="B60" s="152" t="s">
        <v>84</v>
      </c>
      <c r="C60" s="147" t="s">
        <v>9</v>
      </c>
      <c r="D60" s="147" t="s">
        <v>100</v>
      </c>
      <c r="E60" s="147" t="s">
        <v>257</v>
      </c>
      <c r="F60" s="181"/>
      <c r="G60" s="124">
        <f>SUM(G62)</f>
        <v>50</v>
      </c>
      <c r="H60" s="124">
        <f>SUM(H62)</f>
        <v>0</v>
      </c>
      <c r="I60" s="122">
        <f>H60/G60*100</f>
        <v>0</v>
      </c>
    </row>
    <row r="61" spans="1:9" ht="15.75" customHeight="1">
      <c r="A61" s="190" t="s">
        <v>159</v>
      </c>
      <c r="B61" s="152" t="s">
        <v>84</v>
      </c>
      <c r="C61" s="147" t="s">
        <v>9</v>
      </c>
      <c r="D61" s="147" t="s">
        <v>100</v>
      </c>
      <c r="E61" s="147" t="s">
        <v>258</v>
      </c>
      <c r="F61" s="168"/>
      <c r="G61" s="124">
        <f>G62</f>
        <v>50</v>
      </c>
      <c r="H61" s="124">
        <f>H62</f>
        <v>0</v>
      </c>
      <c r="I61" s="122">
        <f>H61/G61*100</f>
        <v>0</v>
      </c>
    </row>
    <row r="62" spans="1:9">
      <c r="A62" s="146" t="s">
        <v>160</v>
      </c>
      <c r="B62" s="152" t="s">
        <v>84</v>
      </c>
      <c r="C62" s="147" t="s">
        <v>9</v>
      </c>
      <c r="D62" s="147" t="s">
        <v>100</v>
      </c>
      <c r="E62" s="147" t="s">
        <v>258</v>
      </c>
      <c r="F62" s="154" t="s">
        <v>196</v>
      </c>
      <c r="G62" s="124">
        <v>50</v>
      </c>
      <c r="H62" s="124">
        <v>0</v>
      </c>
      <c r="I62" s="122">
        <f>H62/G62*100</f>
        <v>0</v>
      </c>
    </row>
    <row r="63" spans="1:9">
      <c r="A63" s="149" t="s">
        <v>101</v>
      </c>
      <c r="B63" s="144" t="s">
        <v>84</v>
      </c>
      <c r="C63" s="136" t="s">
        <v>9</v>
      </c>
      <c r="D63" s="136" t="s">
        <v>102</v>
      </c>
      <c r="E63" s="136"/>
      <c r="F63" s="151"/>
      <c r="G63" s="123">
        <f>G64+G68</f>
        <v>1475</v>
      </c>
      <c r="H63" s="123">
        <f>H64+H68</f>
        <v>386.59999999999997</v>
      </c>
      <c r="I63" s="121">
        <f>H63/G63*100</f>
        <v>26.21016949152542</v>
      </c>
    </row>
    <row r="64" spans="1:9" ht="25.5">
      <c r="A64" s="156" t="s">
        <v>161</v>
      </c>
      <c r="B64" s="152" t="s">
        <v>84</v>
      </c>
      <c r="C64" s="147" t="s">
        <v>9</v>
      </c>
      <c r="D64" s="147" t="s">
        <v>102</v>
      </c>
      <c r="E64" s="147" t="s">
        <v>259</v>
      </c>
      <c r="F64" s="154"/>
      <c r="G64" s="124">
        <f>G65</f>
        <v>105</v>
      </c>
      <c r="H64" s="124">
        <f>H65</f>
        <v>5</v>
      </c>
      <c r="I64" s="122">
        <f>H64/G64*100</f>
        <v>4.7619047619047619</v>
      </c>
    </row>
    <row r="65" spans="1:9" ht="38.25">
      <c r="A65" s="156" t="s">
        <v>162</v>
      </c>
      <c r="B65" s="152" t="s">
        <v>84</v>
      </c>
      <c r="C65" s="147" t="s">
        <v>9</v>
      </c>
      <c r="D65" s="147" t="s">
        <v>102</v>
      </c>
      <c r="E65" s="147" t="s">
        <v>260</v>
      </c>
      <c r="F65" s="154"/>
      <c r="G65" s="124">
        <f>G66</f>
        <v>105</v>
      </c>
      <c r="H65" s="124">
        <f>H66</f>
        <v>5</v>
      </c>
      <c r="I65" s="122">
        <f>H65/G65*100</f>
        <v>4.7619047619047619</v>
      </c>
    </row>
    <row r="66" spans="1:9" ht="25.5">
      <c r="A66" s="156" t="s">
        <v>153</v>
      </c>
      <c r="B66" s="152" t="s">
        <v>84</v>
      </c>
      <c r="C66" s="147" t="s">
        <v>9</v>
      </c>
      <c r="D66" s="147" t="s">
        <v>102</v>
      </c>
      <c r="E66" s="147" t="s">
        <v>260</v>
      </c>
      <c r="F66" s="154" t="s">
        <v>191</v>
      </c>
      <c r="G66" s="124">
        <f>G67</f>
        <v>105</v>
      </c>
      <c r="H66" s="124">
        <f>H67</f>
        <v>5</v>
      </c>
      <c r="I66" s="122">
        <f>H66/G66*100</f>
        <v>4.7619047619047619</v>
      </c>
    </row>
    <row r="67" spans="1:9" ht="25.5">
      <c r="A67" s="156" t="s">
        <v>154</v>
      </c>
      <c r="B67" s="152" t="s">
        <v>84</v>
      </c>
      <c r="C67" s="147" t="s">
        <v>9</v>
      </c>
      <c r="D67" s="147" t="s">
        <v>102</v>
      </c>
      <c r="E67" s="147" t="s">
        <v>260</v>
      </c>
      <c r="F67" s="154" t="s">
        <v>192</v>
      </c>
      <c r="G67" s="124">
        <f>100+5</f>
        <v>105</v>
      </c>
      <c r="H67" s="124">
        <v>5</v>
      </c>
      <c r="I67" s="122">
        <f>H67/G67*100</f>
        <v>4.7619047619047619</v>
      </c>
    </row>
    <row r="68" spans="1:9" ht="25.5">
      <c r="A68" s="191" t="s">
        <v>131</v>
      </c>
      <c r="B68" s="152" t="s">
        <v>84</v>
      </c>
      <c r="C68" s="147" t="s">
        <v>9</v>
      </c>
      <c r="D68" s="147" t="s">
        <v>102</v>
      </c>
      <c r="E68" s="147" t="s">
        <v>261</v>
      </c>
      <c r="F68" s="154"/>
      <c r="G68" s="124">
        <f>G69</f>
        <v>1370</v>
      </c>
      <c r="H68" s="124">
        <f>H69</f>
        <v>381.59999999999997</v>
      </c>
      <c r="I68" s="122">
        <f>H68/G68*100</f>
        <v>27.854014598540143</v>
      </c>
    </row>
    <row r="69" spans="1:9">
      <c r="A69" s="191" t="s">
        <v>132</v>
      </c>
      <c r="B69" s="152" t="s">
        <v>84</v>
      </c>
      <c r="C69" s="147" t="s">
        <v>9</v>
      </c>
      <c r="D69" s="147" t="s">
        <v>102</v>
      </c>
      <c r="E69" s="147" t="s">
        <v>262</v>
      </c>
      <c r="F69" s="154"/>
      <c r="G69" s="124">
        <f>G70+G73</f>
        <v>1370</v>
      </c>
      <c r="H69" s="124">
        <f>H70+H73</f>
        <v>381.59999999999997</v>
      </c>
      <c r="I69" s="122">
        <f>H69/G69*100</f>
        <v>27.854014598540143</v>
      </c>
    </row>
    <row r="70" spans="1:9" ht="25.5">
      <c r="A70" s="57" t="s">
        <v>149</v>
      </c>
      <c r="B70" s="152" t="s">
        <v>84</v>
      </c>
      <c r="C70" s="147" t="s">
        <v>9</v>
      </c>
      <c r="D70" s="147" t="s">
        <v>102</v>
      </c>
      <c r="E70" s="147" t="s">
        <v>262</v>
      </c>
      <c r="F70" s="154" t="s">
        <v>188</v>
      </c>
      <c r="G70" s="124">
        <f>G71+G72</f>
        <v>1262</v>
      </c>
      <c r="H70" s="124">
        <f>H71+H72</f>
        <v>336.7</v>
      </c>
      <c r="I70" s="122">
        <f>H70/G70*100</f>
        <v>26.679873217115691</v>
      </c>
    </row>
    <row r="71" spans="1:9">
      <c r="A71" s="57" t="s">
        <v>242</v>
      </c>
      <c r="B71" s="152" t="s">
        <v>84</v>
      </c>
      <c r="C71" s="147" t="s">
        <v>9</v>
      </c>
      <c r="D71" s="147" t="s">
        <v>102</v>
      </c>
      <c r="E71" s="147" t="s">
        <v>262</v>
      </c>
      <c r="F71" s="154" t="s">
        <v>189</v>
      </c>
      <c r="G71" s="124">
        <f>1050-82.95</f>
        <v>967.05</v>
      </c>
      <c r="H71" s="124">
        <v>267.2</v>
      </c>
      <c r="I71" s="122">
        <f>H71/G71*100</f>
        <v>27.630422418696032</v>
      </c>
    </row>
    <row r="72" spans="1:9" ht="38.25">
      <c r="A72" s="59" t="s">
        <v>237</v>
      </c>
      <c r="B72" s="152" t="s">
        <v>84</v>
      </c>
      <c r="C72" s="147" t="s">
        <v>9</v>
      </c>
      <c r="D72" s="147" t="s">
        <v>102</v>
      </c>
      <c r="E72" s="147" t="s">
        <v>262</v>
      </c>
      <c r="F72" s="154" t="s">
        <v>238</v>
      </c>
      <c r="G72" s="124">
        <f>320-25.05</f>
        <v>294.95</v>
      </c>
      <c r="H72" s="124">
        <v>69.5</v>
      </c>
      <c r="I72" s="122">
        <f>H72/G72*100</f>
        <v>23.563315816240042</v>
      </c>
    </row>
    <row r="73" spans="1:9" ht="25.5">
      <c r="A73" s="156" t="s">
        <v>153</v>
      </c>
      <c r="B73" s="152" t="s">
        <v>84</v>
      </c>
      <c r="C73" s="147" t="s">
        <v>9</v>
      </c>
      <c r="D73" s="147" t="s">
        <v>102</v>
      </c>
      <c r="E73" s="147" t="s">
        <v>262</v>
      </c>
      <c r="F73" s="154" t="s">
        <v>191</v>
      </c>
      <c r="G73" s="124">
        <f>G74</f>
        <v>108</v>
      </c>
      <c r="H73" s="124">
        <f>H74</f>
        <v>44.9</v>
      </c>
      <c r="I73" s="122">
        <f>H73/G73*100</f>
        <v>41.574074074074076</v>
      </c>
    </row>
    <row r="74" spans="1:9" ht="25.5">
      <c r="A74" s="156" t="s">
        <v>154</v>
      </c>
      <c r="B74" s="152" t="s">
        <v>84</v>
      </c>
      <c r="C74" s="147" t="s">
        <v>9</v>
      </c>
      <c r="D74" s="147" t="s">
        <v>102</v>
      </c>
      <c r="E74" s="147" t="s">
        <v>262</v>
      </c>
      <c r="F74" s="154" t="s">
        <v>192</v>
      </c>
      <c r="G74" s="124">
        <v>108</v>
      </c>
      <c r="H74" s="124">
        <v>44.9</v>
      </c>
      <c r="I74" s="122">
        <f>H74/G74*100</f>
        <v>41.574074074074076</v>
      </c>
    </row>
    <row r="75" spans="1:9">
      <c r="A75" s="149" t="s">
        <v>78</v>
      </c>
      <c r="B75" s="144" t="s">
        <v>84</v>
      </c>
      <c r="C75" s="136" t="s">
        <v>18</v>
      </c>
      <c r="D75" s="136"/>
      <c r="E75" s="136"/>
      <c r="F75" s="160"/>
      <c r="G75" s="123">
        <f>G76</f>
        <v>387.9</v>
      </c>
      <c r="H75" s="123">
        <f>H76</f>
        <v>64.5</v>
      </c>
      <c r="I75" s="121">
        <f>H75/G75*100</f>
        <v>16.627996906419181</v>
      </c>
    </row>
    <row r="76" spans="1:9">
      <c r="A76" s="149" t="s">
        <v>29</v>
      </c>
      <c r="B76" s="144" t="s">
        <v>84</v>
      </c>
      <c r="C76" s="136" t="s">
        <v>18</v>
      </c>
      <c r="D76" s="136" t="s">
        <v>53</v>
      </c>
      <c r="E76" s="136"/>
      <c r="F76" s="160"/>
      <c r="G76" s="123">
        <f>G78</f>
        <v>387.9</v>
      </c>
      <c r="H76" s="123">
        <f>H78</f>
        <v>64.5</v>
      </c>
      <c r="I76" s="121">
        <f>H76/G76*100</f>
        <v>16.627996906419181</v>
      </c>
    </row>
    <row r="77" spans="1:9">
      <c r="A77" s="156" t="s">
        <v>163</v>
      </c>
      <c r="B77" s="152" t="s">
        <v>84</v>
      </c>
      <c r="C77" s="147" t="s">
        <v>18</v>
      </c>
      <c r="D77" s="147" t="s">
        <v>53</v>
      </c>
      <c r="E77" s="147" t="s">
        <v>263</v>
      </c>
      <c r="F77" s="181"/>
      <c r="G77" s="124">
        <f>G78</f>
        <v>387.9</v>
      </c>
      <c r="H77" s="124">
        <f>H78</f>
        <v>64.5</v>
      </c>
      <c r="I77" s="122">
        <f>H77/G77*100</f>
        <v>16.627996906419181</v>
      </c>
    </row>
    <row r="78" spans="1:9" ht="25.5">
      <c r="A78" s="156" t="s">
        <v>164</v>
      </c>
      <c r="B78" s="152" t="s">
        <v>84</v>
      </c>
      <c r="C78" s="147" t="s">
        <v>18</v>
      </c>
      <c r="D78" s="147" t="s">
        <v>53</v>
      </c>
      <c r="E78" s="147" t="s">
        <v>264</v>
      </c>
      <c r="F78" s="181"/>
      <c r="G78" s="124">
        <f>G79+G82</f>
        <v>387.9</v>
      </c>
      <c r="H78" s="124">
        <f>H79+H82</f>
        <v>64.5</v>
      </c>
      <c r="I78" s="122">
        <f>H78/G78*100</f>
        <v>16.627996906419181</v>
      </c>
    </row>
    <row r="79" spans="1:9" ht="25.5">
      <c r="A79" s="57" t="s">
        <v>149</v>
      </c>
      <c r="B79" s="152" t="s">
        <v>84</v>
      </c>
      <c r="C79" s="147" t="s">
        <v>18</v>
      </c>
      <c r="D79" s="147" t="s">
        <v>53</v>
      </c>
      <c r="E79" s="147" t="s">
        <v>264</v>
      </c>
      <c r="F79" s="154" t="s">
        <v>188</v>
      </c>
      <c r="G79" s="124">
        <f>G80+G81</f>
        <v>363.5</v>
      </c>
      <c r="H79" s="124">
        <f>H80+H81</f>
        <v>62.1</v>
      </c>
      <c r="I79" s="122">
        <f>H79/G79*100</f>
        <v>17.083906464924347</v>
      </c>
    </row>
    <row r="80" spans="1:9" ht="25.5">
      <c r="A80" s="57" t="s">
        <v>239</v>
      </c>
      <c r="B80" s="152" t="s">
        <v>84</v>
      </c>
      <c r="C80" s="147" t="s">
        <v>18</v>
      </c>
      <c r="D80" s="147" t="s">
        <v>53</v>
      </c>
      <c r="E80" s="147" t="s">
        <v>264</v>
      </c>
      <c r="F80" s="154" t="s">
        <v>189</v>
      </c>
      <c r="G80" s="124">
        <v>279.2</v>
      </c>
      <c r="H80" s="124">
        <v>47.7</v>
      </c>
      <c r="I80" s="122">
        <f>H80/G80*100</f>
        <v>17.084527220630374</v>
      </c>
    </row>
    <row r="81" spans="1:9" ht="38.25">
      <c r="A81" s="59" t="s">
        <v>237</v>
      </c>
      <c r="B81" s="152" t="s">
        <v>84</v>
      </c>
      <c r="C81" s="147" t="s">
        <v>18</v>
      </c>
      <c r="D81" s="147" t="s">
        <v>53</v>
      </c>
      <c r="E81" s="147" t="s">
        <v>264</v>
      </c>
      <c r="F81" s="154" t="s">
        <v>238</v>
      </c>
      <c r="G81" s="124">
        <v>84.3</v>
      </c>
      <c r="H81" s="124">
        <v>14.4</v>
      </c>
      <c r="I81" s="122">
        <f>H81/G81*100</f>
        <v>17.081850533807831</v>
      </c>
    </row>
    <row r="82" spans="1:9" ht="25.5">
      <c r="A82" s="156" t="s">
        <v>153</v>
      </c>
      <c r="B82" s="152" t="s">
        <v>84</v>
      </c>
      <c r="C82" s="147" t="s">
        <v>18</v>
      </c>
      <c r="D82" s="147" t="s">
        <v>53</v>
      </c>
      <c r="E82" s="147" t="s">
        <v>264</v>
      </c>
      <c r="F82" s="154" t="s">
        <v>191</v>
      </c>
      <c r="G82" s="124">
        <f>G83</f>
        <v>24.4</v>
      </c>
      <c r="H82" s="124">
        <f>H83</f>
        <v>2.4</v>
      </c>
      <c r="I82" s="122">
        <f>H82/G82*100</f>
        <v>9.8360655737704921</v>
      </c>
    </row>
    <row r="83" spans="1:9" ht="25.5">
      <c r="A83" s="156" t="s">
        <v>154</v>
      </c>
      <c r="B83" s="152" t="s">
        <v>84</v>
      </c>
      <c r="C83" s="147" t="s">
        <v>18</v>
      </c>
      <c r="D83" s="147" t="s">
        <v>53</v>
      </c>
      <c r="E83" s="147" t="s">
        <v>264</v>
      </c>
      <c r="F83" s="154" t="s">
        <v>192</v>
      </c>
      <c r="G83" s="124">
        <v>24.4</v>
      </c>
      <c r="H83" s="124">
        <v>2.4</v>
      </c>
      <c r="I83" s="122">
        <f>H83/G83*100</f>
        <v>9.8360655737704921</v>
      </c>
    </row>
    <row r="84" spans="1:9" ht="25.5">
      <c r="A84" s="149" t="s">
        <v>70</v>
      </c>
      <c r="B84" s="144" t="s">
        <v>84</v>
      </c>
      <c r="C84" s="136" t="s">
        <v>53</v>
      </c>
      <c r="D84" s="136"/>
      <c r="E84" s="136"/>
      <c r="F84" s="160"/>
      <c r="G84" s="123">
        <f>G85+G94</f>
        <v>100</v>
      </c>
      <c r="H84" s="123">
        <f>H85+H94</f>
        <v>0</v>
      </c>
      <c r="I84" s="121">
        <f>H84/G84*100</f>
        <v>0</v>
      </c>
    </row>
    <row r="85" spans="1:9" ht="25.5">
      <c r="A85" s="156" t="s">
        <v>81</v>
      </c>
      <c r="B85" s="152" t="s">
        <v>84</v>
      </c>
      <c r="C85" s="147" t="s">
        <v>53</v>
      </c>
      <c r="D85" s="147" t="s">
        <v>24</v>
      </c>
      <c r="E85" s="147"/>
      <c r="F85" s="160"/>
      <c r="G85" s="124">
        <f>G86+G90</f>
        <v>50</v>
      </c>
      <c r="H85" s="124">
        <f>H86+H90</f>
        <v>0</v>
      </c>
      <c r="I85" s="122">
        <f>H85/G85*100</f>
        <v>0</v>
      </c>
    </row>
    <row r="86" spans="1:9" ht="25.5">
      <c r="A86" s="156" t="s">
        <v>82</v>
      </c>
      <c r="B86" s="152" t="s">
        <v>84</v>
      </c>
      <c r="C86" s="147" t="s">
        <v>53</v>
      </c>
      <c r="D86" s="147" t="s">
        <v>24</v>
      </c>
      <c r="E86" s="147" t="s">
        <v>265</v>
      </c>
      <c r="F86" s="160"/>
      <c r="G86" s="124">
        <f>G87</f>
        <v>25</v>
      </c>
      <c r="H86" s="124">
        <f>H87</f>
        <v>0</v>
      </c>
      <c r="I86" s="122">
        <f>H86/G86*100</f>
        <v>0</v>
      </c>
    </row>
    <row r="87" spans="1:9" ht="38.25">
      <c r="A87" s="156" t="s">
        <v>83</v>
      </c>
      <c r="B87" s="152" t="s">
        <v>84</v>
      </c>
      <c r="C87" s="147" t="s">
        <v>53</v>
      </c>
      <c r="D87" s="147" t="s">
        <v>24</v>
      </c>
      <c r="E87" s="147" t="s">
        <v>266</v>
      </c>
      <c r="F87" s="181"/>
      <c r="G87" s="124">
        <f>G88</f>
        <v>25</v>
      </c>
      <c r="H87" s="124">
        <f>H88</f>
        <v>0</v>
      </c>
      <c r="I87" s="122">
        <f>H87/G87*100</f>
        <v>0</v>
      </c>
    </row>
    <row r="88" spans="1:9" ht="25.5">
      <c r="A88" s="156" t="s">
        <v>153</v>
      </c>
      <c r="B88" s="152" t="s">
        <v>84</v>
      </c>
      <c r="C88" s="147" t="s">
        <v>53</v>
      </c>
      <c r="D88" s="147" t="s">
        <v>24</v>
      </c>
      <c r="E88" s="147" t="s">
        <v>266</v>
      </c>
      <c r="F88" s="181">
        <v>240</v>
      </c>
      <c r="G88" s="124">
        <f>G89</f>
        <v>25</v>
      </c>
      <c r="H88" s="124">
        <f>H89</f>
        <v>0</v>
      </c>
      <c r="I88" s="122">
        <f>H88/G88*100</f>
        <v>0</v>
      </c>
    </row>
    <row r="89" spans="1:9" ht="25.5">
      <c r="A89" s="156" t="s">
        <v>154</v>
      </c>
      <c r="B89" s="152" t="s">
        <v>84</v>
      </c>
      <c r="C89" s="147" t="s">
        <v>53</v>
      </c>
      <c r="D89" s="147" t="s">
        <v>24</v>
      </c>
      <c r="E89" s="147" t="s">
        <v>266</v>
      </c>
      <c r="F89" s="181">
        <v>244</v>
      </c>
      <c r="G89" s="124">
        <v>25</v>
      </c>
      <c r="H89" s="124">
        <v>0</v>
      </c>
      <c r="I89" s="122">
        <f>H89/G89*100</f>
        <v>0</v>
      </c>
    </row>
    <row r="90" spans="1:9">
      <c r="A90" s="156" t="s">
        <v>92</v>
      </c>
      <c r="B90" s="152" t="s">
        <v>84</v>
      </c>
      <c r="C90" s="147" t="s">
        <v>53</v>
      </c>
      <c r="D90" s="147" t="s">
        <v>24</v>
      </c>
      <c r="E90" s="147" t="s">
        <v>133</v>
      </c>
      <c r="F90" s="181"/>
      <c r="G90" s="124">
        <f>G91</f>
        <v>25</v>
      </c>
      <c r="H90" s="124">
        <f>H91</f>
        <v>0</v>
      </c>
      <c r="I90" s="122">
        <f>H90/G90*100</f>
        <v>0</v>
      </c>
    </row>
    <row r="91" spans="1:9" ht="25.5">
      <c r="A91" s="156" t="s">
        <v>93</v>
      </c>
      <c r="B91" s="152" t="s">
        <v>84</v>
      </c>
      <c r="C91" s="147" t="s">
        <v>53</v>
      </c>
      <c r="D91" s="147" t="s">
        <v>24</v>
      </c>
      <c r="E91" s="147" t="s">
        <v>267</v>
      </c>
      <c r="F91" s="181"/>
      <c r="G91" s="124">
        <f>G92</f>
        <v>25</v>
      </c>
      <c r="H91" s="124">
        <f>H92</f>
        <v>0</v>
      </c>
      <c r="I91" s="122">
        <f>H91/G91*100</f>
        <v>0</v>
      </c>
    </row>
    <row r="92" spans="1:9" ht="25.5">
      <c r="A92" s="156" t="s">
        <v>153</v>
      </c>
      <c r="B92" s="152" t="s">
        <v>84</v>
      </c>
      <c r="C92" s="147" t="s">
        <v>53</v>
      </c>
      <c r="D92" s="147" t="s">
        <v>24</v>
      </c>
      <c r="E92" s="147" t="s">
        <v>267</v>
      </c>
      <c r="F92" s="181">
        <v>240</v>
      </c>
      <c r="G92" s="124">
        <f>G93</f>
        <v>25</v>
      </c>
      <c r="H92" s="124">
        <f>H93</f>
        <v>0</v>
      </c>
      <c r="I92" s="122">
        <f>H92/G92*100</f>
        <v>0</v>
      </c>
    </row>
    <row r="93" spans="1:9" ht="25.5">
      <c r="A93" s="156" t="s">
        <v>154</v>
      </c>
      <c r="B93" s="152" t="s">
        <v>84</v>
      </c>
      <c r="C93" s="147" t="s">
        <v>53</v>
      </c>
      <c r="D93" s="147" t="s">
        <v>24</v>
      </c>
      <c r="E93" s="147" t="s">
        <v>267</v>
      </c>
      <c r="F93" s="181">
        <v>244</v>
      </c>
      <c r="G93" s="124">
        <v>25</v>
      </c>
      <c r="H93" s="124">
        <v>0</v>
      </c>
      <c r="I93" s="122">
        <f>H93/G93*100</f>
        <v>0</v>
      </c>
    </row>
    <row r="94" spans="1:9">
      <c r="A94" s="149" t="s">
        <v>71</v>
      </c>
      <c r="B94" s="144" t="s">
        <v>84</v>
      </c>
      <c r="C94" s="136" t="s">
        <v>53</v>
      </c>
      <c r="D94" s="136" t="s">
        <v>63</v>
      </c>
      <c r="E94" s="136"/>
      <c r="F94" s="160" t="s">
        <v>110</v>
      </c>
      <c r="G94" s="123">
        <f>G97+G95</f>
        <v>50</v>
      </c>
      <c r="H94" s="123">
        <f>H97+H95</f>
        <v>0</v>
      </c>
      <c r="I94" s="122">
        <f>H94/G94*100</f>
        <v>0</v>
      </c>
    </row>
    <row r="95" spans="1:9" ht="25.5">
      <c r="A95" s="192" t="s">
        <v>165</v>
      </c>
      <c r="B95" s="158" t="s">
        <v>84</v>
      </c>
      <c r="C95" s="193" t="s">
        <v>53</v>
      </c>
      <c r="D95" s="193" t="s">
        <v>63</v>
      </c>
      <c r="E95" s="193" t="s">
        <v>268</v>
      </c>
      <c r="F95" s="194"/>
      <c r="G95" s="124">
        <f>G96</f>
        <v>50</v>
      </c>
      <c r="H95" s="124">
        <f>H96</f>
        <v>0</v>
      </c>
      <c r="I95" s="122">
        <f>H95/G95*100</f>
        <v>0</v>
      </c>
    </row>
    <row r="96" spans="1:9">
      <c r="A96" s="195" t="s">
        <v>166</v>
      </c>
      <c r="B96" s="158" t="s">
        <v>84</v>
      </c>
      <c r="C96" s="193" t="s">
        <v>53</v>
      </c>
      <c r="D96" s="193" t="s">
        <v>63</v>
      </c>
      <c r="E96" s="193" t="s">
        <v>269</v>
      </c>
      <c r="F96" s="194"/>
      <c r="G96" s="124">
        <f>G99</f>
        <v>50</v>
      </c>
      <c r="H96" s="124">
        <f>H99</f>
        <v>0</v>
      </c>
      <c r="I96" s="122">
        <f>H96/G96*100</f>
        <v>0</v>
      </c>
    </row>
    <row r="97" spans="1:9" ht="12.75" hidden="1" customHeight="1">
      <c r="A97" s="196" t="s">
        <v>80</v>
      </c>
      <c r="B97" s="152" t="s">
        <v>84</v>
      </c>
      <c r="C97" s="147" t="s">
        <v>53</v>
      </c>
      <c r="D97" s="147" t="s">
        <v>63</v>
      </c>
      <c r="E97" s="147" t="s">
        <v>111</v>
      </c>
      <c r="F97" s="181"/>
      <c r="G97" s="124">
        <f>G98</f>
        <v>0</v>
      </c>
      <c r="H97" s="124">
        <f>H98</f>
        <v>0</v>
      </c>
      <c r="I97" s="124">
        <f>I98</f>
        <v>0</v>
      </c>
    </row>
    <row r="98" spans="1:9" ht="12.75" hidden="1" customHeight="1">
      <c r="A98" s="57" t="s">
        <v>0</v>
      </c>
      <c r="B98" s="152" t="s">
        <v>84</v>
      </c>
      <c r="C98" s="147" t="s">
        <v>53</v>
      </c>
      <c r="D98" s="147" t="s">
        <v>63</v>
      </c>
      <c r="E98" s="147" t="s">
        <v>111</v>
      </c>
      <c r="F98" s="154" t="s">
        <v>117</v>
      </c>
      <c r="G98" s="124">
        <v>0</v>
      </c>
      <c r="H98" s="124">
        <v>0</v>
      </c>
      <c r="I98" s="124">
        <v>0</v>
      </c>
    </row>
    <row r="99" spans="1:9" ht="25.5">
      <c r="A99" s="156" t="s">
        <v>153</v>
      </c>
      <c r="B99" s="158" t="s">
        <v>84</v>
      </c>
      <c r="C99" s="193" t="s">
        <v>53</v>
      </c>
      <c r="D99" s="193" t="s">
        <v>63</v>
      </c>
      <c r="E99" s="193" t="s">
        <v>269</v>
      </c>
      <c r="F99" s="154" t="s">
        <v>191</v>
      </c>
      <c r="G99" s="124">
        <f>G100</f>
        <v>50</v>
      </c>
      <c r="H99" s="124">
        <f>H100</f>
        <v>0</v>
      </c>
      <c r="I99" s="122">
        <f>H99/G99*100</f>
        <v>0</v>
      </c>
    </row>
    <row r="100" spans="1:9" ht="25.5">
      <c r="A100" s="156" t="s">
        <v>154</v>
      </c>
      <c r="B100" s="158" t="s">
        <v>84</v>
      </c>
      <c r="C100" s="193" t="s">
        <v>53</v>
      </c>
      <c r="D100" s="193" t="s">
        <v>63</v>
      </c>
      <c r="E100" s="193" t="s">
        <v>269</v>
      </c>
      <c r="F100" s="154" t="s">
        <v>192</v>
      </c>
      <c r="G100" s="124">
        <v>50</v>
      </c>
      <c r="H100" s="124">
        <v>0</v>
      </c>
      <c r="I100" s="122">
        <f>H100/G100*100</f>
        <v>0</v>
      </c>
    </row>
    <row r="101" spans="1:9">
      <c r="A101" s="62" t="s">
        <v>57</v>
      </c>
      <c r="B101" s="144" t="s">
        <v>84</v>
      </c>
      <c r="C101" s="136" t="s">
        <v>19</v>
      </c>
      <c r="D101" s="136"/>
      <c r="E101" s="136"/>
      <c r="F101" s="151"/>
      <c r="G101" s="123">
        <f>G102+G116</f>
        <v>7126.84962</v>
      </c>
      <c r="H101" s="123">
        <f>H102+H116</f>
        <v>0</v>
      </c>
      <c r="I101" s="122">
        <f>H101/G101*100</f>
        <v>0</v>
      </c>
    </row>
    <row r="102" spans="1:9">
      <c r="A102" s="57" t="s">
        <v>167</v>
      </c>
      <c r="B102" s="152" t="s">
        <v>84</v>
      </c>
      <c r="C102" s="147" t="s">
        <v>19</v>
      </c>
      <c r="D102" s="147" t="s">
        <v>24</v>
      </c>
      <c r="E102" s="147"/>
      <c r="F102" s="154"/>
      <c r="G102" s="124">
        <f>G104+G107+G110+G113</f>
        <v>6526.84962</v>
      </c>
      <c r="H102" s="124">
        <f>H104+H107+H110+H113</f>
        <v>0</v>
      </c>
      <c r="I102" s="122">
        <f>H102/G102*100</f>
        <v>0</v>
      </c>
    </row>
    <row r="103" spans="1:9">
      <c r="A103" s="57" t="s">
        <v>168</v>
      </c>
      <c r="B103" s="152" t="s">
        <v>84</v>
      </c>
      <c r="C103" s="147" t="s">
        <v>19</v>
      </c>
      <c r="D103" s="147" t="s">
        <v>24</v>
      </c>
      <c r="E103" s="147" t="s">
        <v>270</v>
      </c>
      <c r="F103" s="154"/>
      <c r="G103" s="124">
        <f>G104</f>
        <v>1138.00162</v>
      </c>
      <c r="H103" s="124">
        <f>H104</f>
        <v>0</v>
      </c>
      <c r="I103" s="122">
        <f>H103/G103*100</f>
        <v>0</v>
      </c>
    </row>
    <row r="104" spans="1:9" ht="68.25" customHeight="1">
      <c r="A104" s="57" t="s">
        <v>169</v>
      </c>
      <c r="B104" s="152" t="s">
        <v>84</v>
      </c>
      <c r="C104" s="147" t="s">
        <v>19</v>
      </c>
      <c r="D104" s="147" t="s">
        <v>24</v>
      </c>
      <c r="E104" s="147" t="s">
        <v>271</v>
      </c>
      <c r="F104" s="154"/>
      <c r="G104" s="124">
        <f>G105</f>
        <v>1138.00162</v>
      </c>
      <c r="H104" s="124">
        <f>H105</f>
        <v>0</v>
      </c>
      <c r="I104" s="122">
        <f>H104/G104*100</f>
        <v>0</v>
      </c>
    </row>
    <row r="105" spans="1:9" ht="25.5">
      <c r="A105" s="156" t="s">
        <v>153</v>
      </c>
      <c r="B105" s="152" t="s">
        <v>84</v>
      </c>
      <c r="C105" s="147" t="s">
        <v>19</v>
      </c>
      <c r="D105" s="147" t="s">
        <v>24</v>
      </c>
      <c r="E105" s="147" t="s">
        <v>271</v>
      </c>
      <c r="F105" s="154" t="s">
        <v>191</v>
      </c>
      <c r="G105" s="124">
        <f>G106</f>
        <v>1138.00162</v>
      </c>
      <c r="H105" s="124">
        <f>H106</f>
        <v>0</v>
      </c>
      <c r="I105" s="122">
        <f>H105/G105*100</f>
        <v>0</v>
      </c>
    </row>
    <row r="106" spans="1:9" ht="25.5">
      <c r="A106" s="156" t="s">
        <v>154</v>
      </c>
      <c r="B106" s="152" t="s">
        <v>84</v>
      </c>
      <c r="C106" s="147" t="s">
        <v>19</v>
      </c>
      <c r="D106" s="147" t="s">
        <v>24</v>
      </c>
      <c r="E106" s="147" t="s">
        <v>271</v>
      </c>
      <c r="F106" s="154" t="s">
        <v>192</v>
      </c>
      <c r="G106" s="124">
        <f>953.2+184.80162</f>
        <v>1138.00162</v>
      </c>
      <c r="H106" s="124">
        <v>0</v>
      </c>
      <c r="I106" s="122">
        <f>H106/G106*100</f>
        <v>0</v>
      </c>
    </row>
    <row r="107" spans="1:9" ht="51.75" customHeight="1">
      <c r="A107" s="57" t="s">
        <v>310</v>
      </c>
      <c r="B107" s="152" t="s">
        <v>84</v>
      </c>
      <c r="C107" s="147" t="s">
        <v>19</v>
      </c>
      <c r="D107" s="147" t="s">
        <v>24</v>
      </c>
      <c r="E107" s="147" t="s">
        <v>311</v>
      </c>
      <c r="F107" s="154"/>
      <c r="G107" s="124">
        <f>G108</f>
        <v>1928.6</v>
      </c>
      <c r="H107" s="124">
        <f>H108</f>
        <v>0</v>
      </c>
      <c r="I107" s="122">
        <f>H107/G107*100</f>
        <v>0</v>
      </c>
    </row>
    <row r="108" spans="1:9" ht="25.5" customHeight="1">
      <c r="A108" s="156" t="s">
        <v>153</v>
      </c>
      <c r="B108" s="152" t="s">
        <v>84</v>
      </c>
      <c r="C108" s="147" t="s">
        <v>19</v>
      </c>
      <c r="D108" s="147" t="s">
        <v>24</v>
      </c>
      <c r="E108" s="147" t="s">
        <v>311</v>
      </c>
      <c r="F108" s="154" t="s">
        <v>191</v>
      </c>
      <c r="G108" s="124">
        <f>G109</f>
        <v>1928.6</v>
      </c>
      <c r="H108" s="124">
        <f>H109</f>
        <v>0</v>
      </c>
      <c r="I108" s="122">
        <f>H108/G108*100</f>
        <v>0</v>
      </c>
    </row>
    <row r="109" spans="1:9" ht="25.5" customHeight="1">
      <c r="A109" s="156" t="s">
        <v>154</v>
      </c>
      <c r="B109" s="152" t="s">
        <v>84</v>
      </c>
      <c r="C109" s="147" t="s">
        <v>19</v>
      </c>
      <c r="D109" s="147" t="s">
        <v>24</v>
      </c>
      <c r="E109" s="147" t="s">
        <v>311</v>
      </c>
      <c r="F109" s="154" t="s">
        <v>192</v>
      </c>
      <c r="G109" s="124">
        <v>1928.6</v>
      </c>
      <c r="H109" s="124">
        <v>0</v>
      </c>
      <c r="I109" s="122">
        <f>H109/G109*100</f>
        <v>0</v>
      </c>
    </row>
    <row r="110" spans="1:9" ht="38.25">
      <c r="A110" s="57" t="s">
        <v>312</v>
      </c>
      <c r="B110" s="152" t="s">
        <v>84</v>
      </c>
      <c r="C110" s="147" t="s">
        <v>19</v>
      </c>
      <c r="D110" s="147" t="s">
        <v>24</v>
      </c>
      <c r="E110" s="147" t="s">
        <v>329</v>
      </c>
      <c r="F110" s="154"/>
      <c r="G110" s="124">
        <f>G111</f>
        <v>67.8</v>
      </c>
      <c r="H110" s="124">
        <f>H111</f>
        <v>0</v>
      </c>
      <c r="I110" s="122">
        <f>H110/G110*100</f>
        <v>0</v>
      </c>
    </row>
    <row r="111" spans="1:9">
      <c r="A111" s="156" t="s">
        <v>342</v>
      </c>
      <c r="B111" s="152" t="s">
        <v>84</v>
      </c>
      <c r="C111" s="147" t="s">
        <v>19</v>
      </c>
      <c r="D111" s="147" t="s">
        <v>24</v>
      </c>
      <c r="E111" s="147" t="s">
        <v>329</v>
      </c>
      <c r="F111" s="154" t="s">
        <v>341</v>
      </c>
      <c r="G111" s="124">
        <f>G112</f>
        <v>67.8</v>
      </c>
      <c r="H111" s="124">
        <f>H112</f>
        <v>0</v>
      </c>
      <c r="I111" s="122">
        <f>H111/G111*100</f>
        <v>0</v>
      </c>
    </row>
    <row r="112" spans="1:9" ht="27.75" customHeight="1">
      <c r="A112" s="156" t="s">
        <v>343</v>
      </c>
      <c r="B112" s="152" t="s">
        <v>84</v>
      </c>
      <c r="C112" s="147" t="s">
        <v>19</v>
      </c>
      <c r="D112" s="147" t="s">
        <v>24</v>
      </c>
      <c r="E112" s="147" t="s">
        <v>329</v>
      </c>
      <c r="F112" s="154" t="s">
        <v>340</v>
      </c>
      <c r="G112" s="124">
        <v>67.8</v>
      </c>
      <c r="H112" s="124">
        <v>0</v>
      </c>
      <c r="I112" s="122">
        <f>H112/G112*100</f>
        <v>0</v>
      </c>
    </row>
    <row r="113" spans="1:9" ht="41.25" customHeight="1">
      <c r="A113" s="57" t="s">
        <v>312</v>
      </c>
      <c r="B113" s="152" t="s">
        <v>84</v>
      </c>
      <c r="C113" s="147" t="s">
        <v>19</v>
      </c>
      <c r="D113" s="147" t="s">
        <v>24</v>
      </c>
      <c r="E113" s="147" t="s">
        <v>320</v>
      </c>
      <c r="F113" s="154"/>
      <c r="G113" s="124">
        <f>G114</f>
        <v>3392.4479999999999</v>
      </c>
      <c r="H113" s="124">
        <f>H114</f>
        <v>0</v>
      </c>
      <c r="I113" s="122">
        <f>H113/G113*100</f>
        <v>0</v>
      </c>
    </row>
    <row r="114" spans="1:9" ht="15" customHeight="1">
      <c r="A114" s="156" t="s">
        <v>98</v>
      </c>
      <c r="B114" s="152" t="s">
        <v>84</v>
      </c>
      <c r="C114" s="147" t="s">
        <v>19</v>
      </c>
      <c r="D114" s="147" t="s">
        <v>24</v>
      </c>
      <c r="E114" s="147" t="s">
        <v>320</v>
      </c>
      <c r="F114" s="154" t="s">
        <v>337</v>
      </c>
      <c r="G114" s="124">
        <f>G115</f>
        <v>3392.4479999999999</v>
      </c>
      <c r="H114" s="124">
        <f>H115</f>
        <v>0</v>
      </c>
      <c r="I114" s="122">
        <f>H114/G114*100</f>
        <v>0</v>
      </c>
    </row>
    <row r="115" spans="1:9" ht="27.75" customHeight="1">
      <c r="A115" s="156" t="s">
        <v>339</v>
      </c>
      <c r="B115" s="152" t="s">
        <v>84</v>
      </c>
      <c r="C115" s="147" t="s">
        <v>19</v>
      </c>
      <c r="D115" s="147" t="s">
        <v>24</v>
      </c>
      <c r="E115" s="147" t="s">
        <v>320</v>
      </c>
      <c r="F115" s="154" t="s">
        <v>338</v>
      </c>
      <c r="G115" s="124">
        <v>3392.4479999999999</v>
      </c>
      <c r="H115" s="124">
        <v>0</v>
      </c>
      <c r="I115" s="122">
        <f>H115/G115*100</f>
        <v>0</v>
      </c>
    </row>
    <row r="116" spans="1:9" ht="13.5" customHeight="1">
      <c r="A116" s="50" t="s">
        <v>88</v>
      </c>
      <c r="B116" s="144" t="s">
        <v>84</v>
      </c>
      <c r="C116" s="136" t="s">
        <v>19</v>
      </c>
      <c r="D116" s="136" t="s">
        <v>69</v>
      </c>
      <c r="E116" s="136"/>
      <c r="F116" s="151"/>
      <c r="G116" s="123">
        <f>G117</f>
        <v>600</v>
      </c>
      <c r="H116" s="123">
        <f>H117</f>
        <v>0</v>
      </c>
      <c r="I116" s="122">
        <f>H116/G116*100</f>
        <v>0</v>
      </c>
    </row>
    <row r="117" spans="1:9" ht="12.75" customHeight="1">
      <c r="A117" s="57" t="s">
        <v>88</v>
      </c>
      <c r="B117" s="152" t="s">
        <v>84</v>
      </c>
      <c r="C117" s="147" t="s">
        <v>19</v>
      </c>
      <c r="D117" s="147" t="s">
        <v>69</v>
      </c>
      <c r="E117" s="147" t="s">
        <v>307</v>
      </c>
      <c r="F117" s="154"/>
      <c r="G117" s="124">
        <f>G118+G121</f>
        <v>600</v>
      </c>
      <c r="H117" s="124">
        <f>H118+H121</f>
        <v>0</v>
      </c>
      <c r="I117" s="122">
        <f>H117/G117*100</f>
        <v>0</v>
      </c>
    </row>
    <row r="118" spans="1:9" ht="38.25">
      <c r="A118" s="57" t="s">
        <v>170</v>
      </c>
      <c r="B118" s="152" t="s">
        <v>84</v>
      </c>
      <c r="C118" s="147" t="s">
        <v>19</v>
      </c>
      <c r="D118" s="147" t="s">
        <v>69</v>
      </c>
      <c r="E118" s="147" t="s">
        <v>305</v>
      </c>
      <c r="F118" s="154"/>
      <c r="G118" s="124">
        <f>G119</f>
        <v>600</v>
      </c>
      <c r="H118" s="124">
        <f>H119</f>
        <v>0</v>
      </c>
      <c r="I118" s="122">
        <f>H118/G118*100</f>
        <v>0</v>
      </c>
    </row>
    <row r="119" spans="1:9" ht="25.5">
      <c r="A119" s="156" t="s">
        <v>153</v>
      </c>
      <c r="B119" s="152" t="s">
        <v>84</v>
      </c>
      <c r="C119" s="147" t="s">
        <v>19</v>
      </c>
      <c r="D119" s="147" t="s">
        <v>69</v>
      </c>
      <c r="E119" s="147" t="s">
        <v>305</v>
      </c>
      <c r="F119" s="154" t="s">
        <v>191</v>
      </c>
      <c r="G119" s="124">
        <f>G120</f>
        <v>600</v>
      </c>
      <c r="H119" s="124">
        <f>H120</f>
        <v>0</v>
      </c>
      <c r="I119" s="122">
        <f>H119/G119*100</f>
        <v>0</v>
      </c>
    </row>
    <row r="120" spans="1:9" ht="30" customHeight="1">
      <c r="A120" s="156" t="s">
        <v>154</v>
      </c>
      <c r="B120" s="152" t="s">
        <v>84</v>
      </c>
      <c r="C120" s="147" t="s">
        <v>19</v>
      </c>
      <c r="D120" s="147" t="s">
        <v>69</v>
      </c>
      <c r="E120" s="147" t="s">
        <v>305</v>
      </c>
      <c r="F120" s="154" t="s">
        <v>192</v>
      </c>
      <c r="G120" s="124">
        <v>600</v>
      </c>
      <c r="H120" s="124">
        <v>0</v>
      </c>
      <c r="I120" s="122">
        <f>H120/G120*100</f>
        <v>0</v>
      </c>
    </row>
    <row r="121" spans="1:9" ht="38.25" hidden="1">
      <c r="A121" s="156" t="s">
        <v>309</v>
      </c>
      <c r="B121" s="152" t="s">
        <v>84</v>
      </c>
      <c r="C121" s="147" t="s">
        <v>19</v>
      </c>
      <c r="D121" s="147" t="s">
        <v>69</v>
      </c>
      <c r="E121" s="147" t="s">
        <v>308</v>
      </c>
      <c r="F121" s="154"/>
      <c r="G121" s="124">
        <f>G122</f>
        <v>0</v>
      </c>
      <c r="H121" s="124">
        <f>H122</f>
        <v>0</v>
      </c>
      <c r="I121" s="124">
        <f>I122</f>
        <v>0</v>
      </c>
    </row>
    <row r="122" spans="1:9" hidden="1">
      <c r="A122" s="156"/>
      <c r="B122" s="152" t="s">
        <v>84</v>
      </c>
      <c r="C122" s="147" t="s">
        <v>19</v>
      </c>
      <c r="D122" s="147" t="s">
        <v>69</v>
      </c>
      <c r="E122" s="147" t="s">
        <v>308</v>
      </c>
      <c r="F122" s="154" t="s">
        <v>304</v>
      </c>
      <c r="G122" s="124">
        <f>G123</f>
        <v>0</v>
      </c>
      <c r="H122" s="124">
        <f>H123</f>
        <v>0</v>
      </c>
      <c r="I122" s="124">
        <f>I123</f>
        <v>0</v>
      </c>
    </row>
    <row r="123" spans="1:9" hidden="1">
      <c r="A123" s="156"/>
      <c r="B123" s="152" t="s">
        <v>84</v>
      </c>
      <c r="C123" s="147" t="s">
        <v>19</v>
      </c>
      <c r="D123" s="147" t="s">
        <v>69</v>
      </c>
      <c r="E123" s="147" t="s">
        <v>308</v>
      </c>
      <c r="F123" s="154" t="s">
        <v>306</v>
      </c>
      <c r="G123" s="124">
        <v>0</v>
      </c>
      <c r="H123" s="124">
        <v>0</v>
      </c>
      <c r="I123" s="124">
        <v>0</v>
      </c>
    </row>
    <row r="124" spans="1:9" ht="13.5" customHeight="1">
      <c r="A124" s="149" t="s">
        <v>20</v>
      </c>
      <c r="B124" s="144" t="s">
        <v>84</v>
      </c>
      <c r="C124" s="136" t="s">
        <v>21</v>
      </c>
      <c r="D124" s="161"/>
      <c r="E124" s="161"/>
      <c r="F124" s="162"/>
      <c r="G124" s="123">
        <f>G125+G137+G153</f>
        <v>9785.1941999999981</v>
      </c>
      <c r="H124" s="123">
        <f>H125+H137+H153</f>
        <v>2396</v>
      </c>
      <c r="I124" s="121">
        <f>H124/G124*100</f>
        <v>24.485972899750937</v>
      </c>
    </row>
    <row r="125" spans="1:9" ht="12.75" customHeight="1">
      <c r="A125" s="149" t="s">
        <v>171</v>
      </c>
      <c r="B125" s="144" t="s">
        <v>84</v>
      </c>
      <c r="C125" s="136" t="s">
        <v>21</v>
      </c>
      <c r="D125" s="136" t="s">
        <v>9</v>
      </c>
      <c r="E125" s="161"/>
      <c r="F125" s="162"/>
      <c r="G125" s="123">
        <f>G126</f>
        <v>2677.2</v>
      </c>
      <c r="H125" s="123">
        <f>H126</f>
        <v>807.4</v>
      </c>
      <c r="I125" s="121">
        <f>H125/G125*100</f>
        <v>30.158374421036903</v>
      </c>
    </row>
    <row r="126" spans="1:9">
      <c r="A126" s="156" t="s">
        <v>58</v>
      </c>
      <c r="B126" s="152" t="s">
        <v>84</v>
      </c>
      <c r="C126" s="147" t="s">
        <v>21</v>
      </c>
      <c r="D126" s="147" t="s">
        <v>9</v>
      </c>
      <c r="E126" s="8" t="s">
        <v>272</v>
      </c>
      <c r="F126" s="163"/>
      <c r="G126" s="124">
        <f>G127</f>
        <v>2677.2</v>
      </c>
      <c r="H126" s="124">
        <f>H127</f>
        <v>807.4</v>
      </c>
      <c r="I126" s="122">
        <f>H126/G126*100</f>
        <v>30.158374421036903</v>
      </c>
    </row>
    <row r="127" spans="1:9">
      <c r="A127" s="156" t="s">
        <v>172</v>
      </c>
      <c r="B127" s="152" t="s">
        <v>84</v>
      </c>
      <c r="C127" s="147" t="s">
        <v>21</v>
      </c>
      <c r="D127" s="147" t="s">
        <v>9</v>
      </c>
      <c r="E127" s="8" t="s">
        <v>273</v>
      </c>
      <c r="F127" s="164"/>
      <c r="G127" s="125">
        <f>G128</f>
        <v>2677.2</v>
      </c>
      <c r="H127" s="125">
        <f>H128</f>
        <v>807.4</v>
      </c>
      <c r="I127" s="122">
        <f>H127/G127*100</f>
        <v>30.158374421036903</v>
      </c>
    </row>
    <row r="128" spans="1:9" ht="15.75" customHeight="1">
      <c r="A128" s="57" t="s">
        <v>173</v>
      </c>
      <c r="B128" s="152" t="s">
        <v>84</v>
      </c>
      <c r="C128" s="147" t="s">
        <v>21</v>
      </c>
      <c r="D128" s="147" t="s">
        <v>9</v>
      </c>
      <c r="E128" s="8" t="s">
        <v>273</v>
      </c>
      <c r="F128" s="164"/>
      <c r="G128" s="125">
        <f>G129+G131+G134</f>
        <v>2677.2</v>
      </c>
      <c r="H128" s="125">
        <f>H129+H131+H134</f>
        <v>807.4</v>
      </c>
      <c r="I128" s="122">
        <f>H128/G128*100</f>
        <v>30.158374421036903</v>
      </c>
    </row>
    <row r="129" spans="1:9" ht="28.5" customHeight="1">
      <c r="A129" s="156" t="s">
        <v>153</v>
      </c>
      <c r="B129" s="152" t="s">
        <v>84</v>
      </c>
      <c r="C129" s="147" t="s">
        <v>21</v>
      </c>
      <c r="D129" s="147" t="s">
        <v>9</v>
      </c>
      <c r="E129" s="8" t="s">
        <v>273</v>
      </c>
      <c r="F129" s="164">
        <v>240</v>
      </c>
      <c r="G129" s="125">
        <f>G130</f>
        <v>2677.2</v>
      </c>
      <c r="H129" s="125">
        <f>H130</f>
        <v>807.4</v>
      </c>
      <c r="I129" s="122">
        <f>H129/G129*100</f>
        <v>30.158374421036903</v>
      </c>
    </row>
    <row r="130" spans="1:9" ht="27" customHeight="1">
      <c r="A130" s="156" t="s">
        <v>154</v>
      </c>
      <c r="B130" s="152" t="s">
        <v>84</v>
      </c>
      <c r="C130" s="147" t="s">
        <v>21</v>
      </c>
      <c r="D130" s="147" t="s">
        <v>9</v>
      </c>
      <c r="E130" s="8" t="s">
        <v>273</v>
      </c>
      <c r="F130" s="164">
        <v>244</v>
      </c>
      <c r="G130" s="125">
        <v>2677.2</v>
      </c>
      <c r="H130" s="125">
        <v>807.4</v>
      </c>
      <c r="I130" s="122">
        <f>H130/G130*100</f>
        <v>30.158374421036903</v>
      </c>
    </row>
    <row r="131" spans="1:9" ht="38.25" hidden="1" customHeight="1">
      <c r="A131" s="61" t="s">
        <v>335</v>
      </c>
      <c r="B131" s="152" t="s">
        <v>84</v>
      </c>
      <c r="C131" s="147" t="s">
        <v>21</v>
      </c>
      <c r="D131" s="147" t="s">
        <v>9</v>
      </c>
      <c r="E131" s="8">
        <v>3519503</v>
      </c>
      <c r="F131" s="164"/>
      <c r="G131" s="125">
        <f>G132</f>
        <v>0</v>
      </c>
      <c r="H131" s="125">
        <f>H132</f>
        <v>0</v>
      </c>
      <c r="I131" s="125">
        <f>I132</f>
        <v>0</v>
      </c>
    </row>
    <row r="132" spans="1:9" ht="12.75" hidden="1" customHeight="1">
      <c r="A132" s="36" t="s">
        <v>98</v>
      </c>
      <c r="B132" s="152" t="s">
        <v>84</v>
      </c>
      <c r="C132" s="147" t="s">
        <v>21</v>
      </c>
      <c r="D132" s="147" t="s">
        <v>9</v>
      </c>
      <c r="E132" s="8">
        <v>3519503</v>
      </c>
      <c r="F132" s="164">
        <v>410</v>
      </c>
      <c r="G132" s="125">
        <f>G133</f>
        <v>0</v>
      </c>
      <c r="H132" s="125">
        <f>H133</f>
        <v>0</v>
      </c>
      <c r="I132" s="125">
        <f>I133</f>
        <v>0</v>
      </c>
    </row>
    <row r="133" spans="1:9" ht="38.25" hidden="1" customHeight="1">
      <c r="A133" s="36" t="s">
        <v>174</v>
      </c>
      <c r="B133" s="152" t="s">
        <v>84</v>
      </c>
      <c r="C133" s="147" t="s">
        <v>21</v>
      </c>
      <c r="D133" s="147" t="s">
        <v>9</v>
      </c>
      <c r="E133" s="8">
        <v>3519503</v>
      </c>
      <c r="F133" s="164">
        <v>412</v>
      </c>
      <c r="G133" s="125">
        <v>0</v>
      </c>
      <c r="H133" s="125">
        <v>0</v>
      </c>
      <c r="I133" s="125">
        <v>0</v>
      </c>
    </row>
    <row r="134" spans="1:9" ht="38.25" hidden="1">
      <c r="A134" s="61" t="s">
        <v>335</v>
      </c>
      <c r="B134" s="152" t="s">
        <v>84</v>
      </c>
      <c r="C134" s="147" t="s">
        <v>21</v>
      </c>
      <c r="D134" s="147" t="s">
        <v>9</v>
      </c>
      <c r="E134" s="8">
        <v>3519603</v>
      </c>
      <c r="F134" s="164"/>
      <c r="G134" s="125">
        <f>G135</f>
        <v>0</v>
      </c>
      <c r="H134" s="125">
        <f>H135</f>
        <v>0</v>
      </c>
      <c r="I134" s="125">
        <f>I135</f>
        <v>0</v>
      </c>
    </row>
    <row r="135" spans="1:9" hidden="1">
      <c r="A135" s="36" t="s">
        <v>98</v>
      </c>
      <c r="B135" s="152" t="s">
        <v>84</v>
      </c>
      <c r="C135" s="147" t="s">
        <v>21</v>
      </c>
      <c r="D135" s="147" t="s">
        <v>9</v>
      </c>
      <c r="E135" s="8">
        <v>3519603</v>
      </c>
      <c r="F135" s="164">
        <v>410</v>
      </c>
      <c r="G135" s="125">
        <f>G136</f>
        <v>0</v>
      </c>
      <c r="H135" s="125">
        <f>H136</f>
        <v>0</v>
      </c>
      <c r="I135" s="125">
        <f>I136</f>
        <v>0</v>
      </c>
    </row>
    <row r="136" spans="1:9" ht="38.25" hidden="1">
      <c r="A136" s="36" t="s">
        <v>174</v>
      </c>
      <c r="B136" s="152" t="s">
        <v>84</v>
      </c>
      <c r="C136" s="147" t="s">
        <v>21</v>
      </c>
      <c r="D136" s="147" t="s">
        <v>9</v>
      </c>
      <c r="E136" s="8">
        <v>3519603</v>
      </c>
      <c r="F136" s="164">
        <v>412</v>
      </c>
      <c r="G136" s="125">
        <v>0</v>
      </c>
      <c r="H136" s="125">
        <v>0</v>
      </c>
      <c r="I136" s="125">
        <v>0</v>
      </c>
    </row>
    <row r="137" spans="1:9" ht="12.75" customHeight="1">
      <c r="A137" s="68" t="s">
        <v>49</v>
      </c>
      <c r="B137" s="144" t="s">
        <v>84</v>
      </c>
      <c r="C137" s="136" t="s">
        <v>21</v>
      </c>
      <c r="D137" s="136" t="s">
        <v>18</v>
      </c>
      <c r="E137" s="161"/>
      <c r="F137" s="162"/>
      <c r="G137" s="165">
        <f>G138+G142+G144+G148</f>
        <v>2751.4461999999999</v>
      </c>
      <c r="H137" s="165">
        <f>H138+H142+H144+H148</f>
        <v>641.4</v>
      </c>
      <c r="I137" s="121">
        <f>H137/G137*100</f>
        <v>23.31137712232934</v>
      </c>
    </row>
    <row r="138" spans="1:9">
      <c r="A138" s="146" t="s">
        <v>79</v>
      </c>
      <c r="B138" s="152" t="s">
        <v>84</v>
      </c>
      <c r="C138" s="147" t="s">
        <v>21</v>
      </c>
      <c r="D138" s="147" t="s">
        <v>18</v>
      </c>
      <c r="E138" s="197" t="s">
        <v>274</v>
      </c>
      <c r="F138" s="163"/>
      <c r="G138" s="125">
        <f>G139</f>
        <v>2656.1</v>
      </c>
      <c r="H138" s="125">
        <f>H139</f>
        <v>641.4</v>
      </c>
      <c r="I138" s="122">
        <f>H138/G138*100</f>
        <v>24.148187191747297</v>
      </c>
    </row>
    <row r="139" spans="1:9" ht="38.25" customHeight="1">
      <c r="A139" s="146" t="s">
        <v>175</v>
      </c>
      <c r="B139" s="152" t="s">
        <v>84</v>
      </c>
      <c r="C139" s="147" t="s">
        <v>21</v>
      </c>
      <c r="D139" s="147" t="s">
        <v>18</v>
      </c>
      <c r="E139" s="8" t="s">
        <v>275</v>
      </c>
      <c r="F139" s="163"/>
      <c r="G139" s="125">
        <f>G140+G141</f>
        <v>2656.1</v>
      </c>
      <c r="H139" s="125">
        <f>H140+H141</f>
        <v>641.4</v>
      </c>
      <c r="I139" s="122">
        <f>H139/G139*100</f>
        <v>24.148187191747297</v>
      </c>
    </row>
    <row r="140" spans="1:9" ht="12.75" hidden="1" customHeight="1">
      <c r="A140" s="146" t="s">
        <v>4</v>
      </c>
      <c r="B140" s="152" t="s">
        <v>84</v>
      </c>
      <c r="C140" s="147" t="s">
        <v>21</v>
      </c>
      <c r="D140" s="147" t="s">
        <v>18</v>
      </c>
      <c r="E140" s="8">
        <v>3510500</v>
      </c>
      <c r="F140" s="154" t="s">
        <v>6</v>
      </c>
      <c r="G140" s="125">
        <v>0</v>
      </c>
      <c r="H140" s="125">
        <v>0</v>
      </c>
      <c r="I140" s="125">
        <v>0</v>
      </c>
    </row>
    <row r="141" spans="1:9" ht="25.5" customHeight="1">
      <c r="A141" s="57" t="s">
        <v>153</v>
      </c>
      <c r="B141" s="152" t="s">
        <v>84</v>
      </c>
      <c r="C141" s="147" t="s">
        <v>21</v>
      </c>
      <c r="D141" s="147" t="s">
        <v>18</v>
      </c>
      <c r="E141" s="8" t="s">
        <v>275</v>
      </c>
      <c r="F141" s="154" t="s">
        <v>191</v>
      </c>
      <c r="G141" s="124">
        <f>G146+G147</f>
        <v>2656.1</v>
      </c>
      <c r="H141" s="124">
        <f>H146+H147</f>
        <v>641.4</v>
      </c>
      <c r="I141" s="122">
        <f>H141/G141*100</f>
        <v>24.148187191747297</v>
      </c>
    </row>
    <row r="142" spans="1:9" ht="12.75" hidden="1" customHeight="1">
      <c r="A142" s="146" t="s">
        <v>136</v>
      </c>
      <c r="B142" s="152" t="s">
        <v>84</v>
      </c>
      <c r="C142" s="147" t="s">
        <v>21</v>
      </c>
      <c r="D142" s="147" t="s">
        <v>18</v>
      </c>
      <c r="E142" s="8" t="s">
        <v>275</v>
      </c>
      <c r="F142" s="154"/>
      <c r="G142" s="125">
        <f>G143</f>
        <v>0</v>
      </c>
      <c r="H142" s="125">
        <f>H143</f>
        <v>0</v>
      </c>
      <c r="I142" s="125">
        <f>I143</f>
        <v>0</v>
      </c>
    </row>
    <row r="143" spans="1:9" ht="25.5" hidden="1" customHeight="1">
      <c r="A143" s="146" t="s">
        <v>4</v>
      </c>
      <c r="B143" s="152" t="s">
        <v>84</v>
      </c>
      <c r="C143" s="147" t="s">
        <v>21</v>
      </c>
      <c r="D143" s="147" t="s">
        <v>18</v>
      </c>
      <c r="E143" s="8" t="s">
        <v>275</v>
      </c>
      <c r="F143" s="154" t="s">
        <v>6</v>
      </c>
      <c r="G143" s="125"/>
      <c r="H143" s="125"/>
      <c r="I143" s="125"/>
    </row>
    <row r="144" spans="1:9" ht="25.5" hidden="1">
      <c r="A144" s="146" t="s">
        <v>137</v>
      </c>
      <c r="B144" s="152" t="s">
        <v>84</v>
      </c>
      <c r="C144" s="147" t="s">
        <v>21</v>
      </c>
      <c r="D144" s="147" t="s">
        <v>18</v>
      </c>
      <c r="E144" s="8" t="s">
        <v>275</v>
      </c>
      <c r="F144" s="154"/>
      <c r="G144" s="125">
        <f>G145</f>
        <v>0</v>
      </c>
      <c r="H144" s="125">
        <f>H145</f>
        <v>0</v>
      </c>
      <c r="I144" s="125">
        <f>I145</f>
        <v>0</v>
      </c>
    </row>
    <row r="145" spans="1:9" hidden="1">
      <c r="A145" s="146" t="s">
        <v>4</v>
      </c>
      <c r="B145" s="152" t="s">
        <v>84</v>
      </c>
      <c r="C145" s="147" t="s">
        <v>21</v>
      </c>
      <c r="D145" s="147" t="s">
        <v>18</v>
      </c>
      <c r="E145" s="8" t="s">
        <v>275</v>
      </c>
      <c r="F145" s="154" t="s">
        <v>6</v>
      </c>
      <c r="G145" s="125"/>
      <c r="H145" s="125"/>
      <c r="I145" s="125"/>
    </row>
    <row r="146" spans="1:9" ht="38.25" hidden="1" customHeight="1">
      <c r="A146" s="146" t="s">
        <v>176</v>
      </c>
      <c r="B146" s="152" t="s">
        <v>84</v>
      </c>
      <c r="C146" s="147" t="s">
        <v>21</v>
      </c>
      <c r="D146" s="147" t="s">
        <v>18</v>
      </c>
      <c r="E146" s="8" t="s">
        <v>275</v>
      </c>
      <c r="F146" s="154" t="s">
        <v>197</v>
      </c>
      <c r="G146" s="125">
        <v>0</v>
      </c>
      <c r="H146" s="125">
        <v>0</v>
      </c>
      <c r="I146" s="125">
        <v>0</v>
      </c>
    </row>
    <row r="147" spans="1:9" ht="26.25" customHeight="1">
      <c r="A147" s="146" t="s">
        <v>154</v>
      </c>
      <c r="B147" s="152" t="s">
        <v>84</v>
      </c>
      <c r="C147" s="147" t="s">
        <v>21</v>
      </c>
      <c r="D147" s="147" t="s">
        <v>18</v>
      </c>
      <c r="E147" s="8" t="s">
        <v>275</v>
      </c>
      <c r="F147" s="154" t="s">
        <v>192</v>
      </c>
      <c r="G147" s="122">
        <v>2656.1</v>
      </c>
      <c r="H147" s="122">
        <v>641.4</v>
      </c>
      <c r="I147" s="122">
        <f>H147/G147*100</f>
        <v>24.148187191747297</v>
      </c>
    </row>
    <row r="148" spans="1:9" s="176" customFormat="1" ht="40.5" customHeight="1">
      <c r="A148" s="68" t="s">
        <v>336</v>
      </c>
      <c r="B148" s="144" t="s">
        <v>84</v>
      </c>
      <c r="C148" s="136" t="s">
        <v>21</v>
      </c>
      <c r="D148" s="136" t="s">
        <v>18</v>
      </c>
      <c r="E148" s="161" t="s">
        <v>330</v>
      </c>
      <c r="F148" s="151"/>
      <c r="G148" s="223">
        <f>G151+G149</f>
        <v>95.346199999999996</v>
      </c>
      <c r="H148" s="223">
        <f>H151+H149</f>
        <v>0</v>
      </c>
      <c r="I148" s="121">
        <f>H148/G148*100</f>
        <v>0</v>
      </c>
    </row>
    <row r="149" spans="1:9" ht="29.25" customHeight="1">
      <c r="A149" s="57" t="s">
        <v>153</v>
      </c>
      <c r="B149" s="152" t="s">
        <v>84</v>
      </c>
      <c r="C149" s="147" t="s">
        <v>21</v>
      </c>
      <c r="D149" s="147" t="s">
        <v>18</v>
      </c>
      <c r="E149" s="8" t="s">
        <v>330</v>
      </c>
      <c r="F149" s="154" t="s">
        <v>191</v>
      </c>
      <c r="G149" s="124">
        <f>G150</f>
        <v>47.673099999999998</v>
      </c>
      <c r="H149" s="124">
        <f>H150</f>
        <v>0</v>
      </c>
      <c r="I149" s="122">
        <f>H149/G149*100</f>
        <v>0</v>
      </c>
    </row>
    <row r="150" spans="1:9" ht="27.75" customHeight="1">
      <c r="A150" s="146" t="s">
        <v>154</v>
      </c>
      <c r="B150" s="152" t="s">
        <v>84</v>
      </c>
      <c r="C150" s="147" t="s">
        <v>21</v>
      </c>
      <c r="D150" s="147" t="s">
        <v>18</v>
      </c>
      <c r="E150" s="8" t="s">
        <v>330</v>
      </c>
      <c r="F150" s="154" t="s">
        <v>192</v>
      </c>
      <c r="G150" s="206">
        <v>47.673099999999998</v>
      </c>
      <c r="H150" s="206">
        <v>0</v>
      </c>
      <c r="I150" s="122">
        <f>H150/G150*100</f>
        <v>0</v>
      </c>
    </row>
    <row r="151" spans="1:9" ht="15.75" customHeight="1">
      <c r="A151" s="156" t="s">
        <v>319</v>
      </c>
      <c r="B151" s="152" t="s">
        <v>84</v>
      </c>
      <c r="C151" s="147" t="s">
        <v>21</v>
      </c>
      <c r="D151" s="147" t="s">
        <v>18</v>
      </c>
      <c r="E151" s="8" t="s">
        <v>330</v>
      </c>
      <c r="F151" s="154" t="s">
        <v>318</v>
      </c>
      <c r="G151" s="124">
        <f>G152</f>
        <v>47.673099999999998</v>
      </c>
      <c r="H151" s="124">
        <f>H152</f>
        <v>0</v>
      </c>
      <c r="I151" s="122">
        <f>H151/G151*100</f>
        <v>0</v>
      </c>
    </row>
    <row r="152" spans="1:9" ht="14.25" customHeight="1">
      <c r="A152" s="156" t="s">
        <v>114</v>
      </c>
      <c r="B152" s="152" t="s">
        <v>84</v>
      </c>
      <c r="C152" s="147" t="s">
        <v>21</v>
      </c>
      <c r="D152" s="147" t="s">
        <v>18</v>
      </c>
      <c r="E152" s="8" t="s">
        <v>330</v>
      </c>
      <c r="F152" s="154" t="s">
        <v>303</v>
      </c>
      <c r="G152" s="206">
        <v>47.673099999999998</v>
      </c>
      <c r="H152" s="206">
        <v>0</v>
      </c>
      <c r="I152" s="122">
        <f>H152/G152*100</f>
        <v>0</v>
      </c>
    </row>
    <row r="153" spans="1:9">
      <c r="A153" s="68" t="s">
        <v>52</v>
      </c>
      <c r="B153" s="144" t="s">
        <v>84</v>
      </c>
      <c r="C153" s="136" t="s">
        <v>21</v>
      </c>
      <c r="D153" s="136" t="s">
        <v>53</v>
      </c>
      <c r="E153" s="161"/>
      <c r="F153" s="162"/>
      <c r="G153" s="165">
        <f>G154</f>
        <v>4356.5479999999998</v>
      </c>
      <c r="H153" s="165">
        <f>H154</f>
        <v>947.19999999999993</v>
      </c>
      <c r="I153" s="121">
        <f>H153/G153*100</f>
        <v>21.741984708994369</v>
      </c>
    </row>
    <row r="154" spans="1:9">
      <c r="A154" s="146" t="s">
        <v>52</v>
      </c>
      <c r="B154" s="152" t="s">
        <v>84</v>
      </c>
      <c r="C154" s="147" t="s">
        <v>21</v>
      </c>
      <c r="D154" s="147" t="s">
        <v>53</v>
      </c>
      <c r="E154" s="8" t="s">
        <v>276</v>
      </c>
      <c r="F154" s="163"/>
      <c r="G154" s="125">
        <f>G155+G161+G164+G167</f>
        <v>4356.5479999999998</v>
      </c>
      <c r="H154" s="125">
        <f>H155+H161+H164+H167</f>
        <v>947.19999999999993</v>
      </c>
      <c r="I154" s="122">
        <f>H154/G154*100</f>
        <v>21.741984708994369</v>
      </c>
    </row>
    <row r="155" spans="1:9" ht="12.75" customHeight="1">
      <c r="A155" s="146" t="s">
        <v>47</v>
      </c>
      <c r="B155" s="152" t="s">
        <v>84</v>
      </c>
      <c r="C155" s="147" t="s">
        <v>21</v>
      </c>
      <c r="D155" s="147" t="s">
        <v>53</v>
      </c>
      <c r="E155" s="8" t="s">
        <v>277</v>
      </c>
      <c r="F155" s="163"/>
      <c r="G155" s="125">
        <f>G156</f>
        <v>550</v>
      </c>
      <c r="H155" s="125">
        <f>H156</f>
        <v>293.39999999999998</v>
      </c>
      <c r="I155" s="122">
        <f>H155/G155*100</f>
        <v>53.345454545454544</v>
      </c>
    </row>
    <row r="156" spans="1:9" ht="25.5" customHeight="1">
      <c r="A156" s="156" t="s">
        <v>153</v>
      </c>
      <c r="B156" s="152" t="s">
        <v>84</v>
      </c>
      <c r="C156" s="147" t="s">
        <v>21</v>
      </c>
      <c r="D156" s="147" t="s">
        <v>53</v>
      </c>
      <c r="E156" s="8" t="s">
        <v>277</v>
      </c>
      <c r="F156" s="154" t="s">
        <v>191</v>
      </c>
      <c r="G156" s="124">
        <f>G157</f>
        <v>550</v>
      </c>
      <c r="H156" s="124">
        <f>H157</f>
        <v>293.39999999999998</v>
      </c>
      <c r="I156" s="122">
        <f>H156/G156*100</f>
        <v>53.345454545454544</v>
      </c>
    </row>
    <row r="157" spans="1:9" ht="25.5" customHeight="1">
      <c r="A157" s="156" t="s">
        <v>154</v>
      </c>
      <c r="B157" s="152" t="s">
        <v>84</v>
      </c>
      <c r="C157" s="147" t="s">
        <v>21</v>
      </c>
      <c r="D157" s="147" t="s">
        <v>53</v>
      </c>
      <c r="E157" s="8" t="s">
        <v>277</v>
      </c>
      <c r="F157" s="154" t="s">
        <v>192</v>
      </c>
      <c r="G157" s="122">
        <v>550</v>
      </c>
      <c r="H157" s="122">
        <v>293.39999999999998</v>
      </c>
      <c r="I157" s="122">
        <f>H157/G157*100</f>
        <v>53.345454545454544</v>
      </c>
    </row>
    <row r="158" spans="1:9" hidden="1">
      <c r="A158" s="57" t="s">
        <v>177</v>
      </c>
      <c r="B158" s="152" t="s">
        <v>84</v>
      </c>
      <c r="C158" s="147" t="s">
        <v>21</v>
      </c>
      <c r="D158" s="147" t="s">
        <v>53</v>
      </c>
      <c r="E158" s="8" t="s">
        <v>278</v>
      </c>
      <c r="F158" s="154"/>
      <c r="G158" s="122">
        <f>G159</f>
        <v>0</v>
      </c>
      <c r="H158" s="122">
        <f>H159</f>
        <v>0</v>
      </c>
      <c r="I158" s="122">
        <f>I159</f>
        <v>0</v>
      </c>
    </row>
    <row r="159" spans="1:9" ht="25.5" hidden="1" customHeight="1">
      <c r="A159" s="146" t="s">
        <v>153</v>
      </c>
      <c r="B159" s="152" t="s">
        <v>84</v>
      </c>
      <c r="C159" s="147" t="s">
        <v>21</v>
      </c>
      <c r="D159" s="147" t="s">
        <v>53</v>
      </c>
      <c r="E159" s="8" t="s">
        <v>278</v>
      </c>
      <c r="F159" s="154" t="s">
        <v>191</v>
      </c>
      <c r="G159" s="122">
        <f>G160</f>
        <v>0</v>
      </c>
      <c r="H159" s="122">
        <f>H160</f>
        <v>0</v>
      </c>
      <c r="I159" s="122">
        <f>I160</f>
        <v>0</v>
      </c>
    </row>
    <row r="160" spans="1:9" ht="25.5" hidden="1" customHeight="1">
      <c r="A160" s="57" t="s">
        <v>154</v>
      </c>
      <c r="B160" s="152" t="s">
        <v>84</v>
      </c>
      <c r="C160" s="147" t="s">
        <v>21</v>
      </c>
      <c r="D160" s="147" t="s">
        <v>53</v>
      </c>
      <c r="E160" s="8" t="s">
        <v>278</v>
      </c>
      <c r="F160" s="154" t="s">
        <v>192</v>
      </c>
      <c r="G160" s="122">
        <v>0</v>
      </c>
      <c r="H160" s="122">
        <v>0</v>
      </c>
      <c r="I160" s="122">
        <v>0</v>
      </c>
    </row>
    <row r="161" spans="1:9" ht="13.5" customHeight="1">
      <c r="A161" s="57" t="s">
        <v>5</v>
      </c>
      <c r="B161" s="152" t="s">
        <v>84</v>
      </c>
      <c r="C161" s="147" t="s">
        <v>21</v>
      </c>
      <c r="D161" s="147" t="s">
        <v>53</v>
      </c>
      <c r="E161" s="8" t="s">
        <v>279</v>
      </c>
      <c r="F161" s="154"/>
      <c r="G161" s="122">
        <f>G162</f>
        <v>1917.4380000000001</v>
      </c>
      <c r="H161" s="122">
        <f>H162</f>
        <v>617.5</v>
      </c>
      <c r="I161" s="122">
        <f>H161/G161*100</f>
        <v>32.204431121110566</v>
      </c>
    </row>
    <row r="162" spans="1:9" ht="25.5" customHeight="1">
      <c r="A162" s="156" t="s">
        <v>153</v>
      </c>
      <c r="B162" s="152" t="s">
        <v>84</v>
      </c>
      <c r="C162" s="147" t="s">
        <v>21</v>
      </c>
      <c r="D162" s="152" t="s">
        <v>53</v>
      </c>
      <c r="E162" s="8" t="s">
        <v>279</v>
      </c>
      <c r="F162" s="166">
        <v>240</v>
      </c>
      <c r="G162" s="122">
        <f>G163</f>
        <v>1917.4380000000001</v>
      </c>
      <c r="H162" s="122">
        <f>H163</f>
        <v>617.5</v>
      </c>
      <c r="I162" s="122">
        <f>H162/G162*100</f>
        <v>32.204431121110566</v>
      </c>
    </row>
    <row r="163" spans="1:9" ht="25.5" customHeight="1">
      <c r="A163" s="156" t="s">
        <v>154</v>
      </c>
      <c r="B163" s="152" t="s">
        <v>84</v>
      </c>
      <c r="C163" s="147" t="s">
        <v>21</v>
      </c>
      <c r="D163" s="152" t="s">
        <v>53</v>
      </c>
      <c r="E163" s="8" t="s">
        <v>279</v>
      </c>
      <c r="F163" s="166">
        <v>244</v>
      </c>
      <c r="G163" s="122">
        <f>2083.44-36.329-47.673-30-52</f>
        <v>1917.4380000000001</v>
      </c>
      <c r="H163" s="122">
        <v>617.5</v>
      </c>
      <c r="I163" s="122">
        <f>H163/G163*100</f>
        <v>32.204431121110566</v>
      </c>
    </row>
    <row r="164" spans="1:9" ht="25.5" customHeight="1">
      <c r="A164" s="57" t="s">
        <v>321</v>
      </c>
      <c r="B164" s="152" t="s">
        <v>84</v>
      </c>
      <c r="C164" s="147" t="s">
        <v>21</v>
      </c>
      <c r="D164" s="152" t="s">
        <v>53</v>
      </c>
      <c r="E164" s="8" t="s">
        <v>322</v>
      </c>
      <c r="F164" s="166"/>
      <c r="G164" s="184">
        <f>G165</f>
        <v>1852.81</v>
      </c>
      <c r="H164" s="184">
        <f>H165</f>
        <v>0</v>
      </c>
      <c r="I164" s="122">
        <f>H164/G164*100</f>
        <v>0</v>
      </c>
    </row>
    <row r="165" spans="1:9" ht="25.5" customHeight="1">
      <c r="A165" s="156" t="s">
        <v>153</v>
      </c>
      <c r="B165" s="152" t="s">
        <v>84</v>
      </c>
      <c r="C165" s="147" t="s">
        <v>21</v>
      </c>
      <c r="D165" s="152" t="s">
        <v>53</v>
      </c>
      <c r="E165" s="8" t="s">
        <v>322</v>
      </c>
      <c r="F165" s="166">
        <v>240</v>
      </c>
      <c r="G165" s="184">
        <f>G166</f>
        <v>1852.81</v>
      </c>
      <c r="H165" s="184">
        <f>H166</f>
        <v>0</v>
      </c>
      <c r="I165" s="122">
        <f>H165/G165*100</f>
        <v>0</v>
      </c>
    </row>
    <row r="166" spans="1:9" ht="25.5" customHeight="1">
      <c r="A166" s="156" t="s">
        <v>154</v>
      </c>
      <c r="B166" s="152" t="s">
        <v>84</v>
      </c>
      <c r="C166" s="147" t="s">
        <v>21</v>
      </c>
      <c r="D166" s="152" t="s">
        <v>53</v>
      </c>
      <c r="E166" s="8" t="s">
        <v>322</v>
      </c>
      <c r="F166" s="166">
        <v>244</v>
      </c>
      <c r="G166" s="184">
        <v>1852.81</v>
      </c>
      <c r="H166" s="184">
        <v>0</v>
      </c>
      <c r="I166" s="122">
        <f>H166/G166*100</f>
        <v>0</v>
      </c>
    </row>
    <row r="167" spans="1:9" ht="37.5" customHeight="1">
      <c r="A167" s="57" t="s">
        <v>324</v>
      </c>
      <c r="B167" s="152" t="s">
        <v>84</v>
      </c>
      <c r="C167" s="147" t="s">
        <v>21</v>
      </c>
      <c r="D167" s="152" t="s">
        <v>53</v>
      </c>
      <c r="E167" s="8" t="s">
        <v>323</v>
      </c>
      <c r="F167" s="166"/>
      <c r="G167" s="184">
        <f>G168</f>
        <v>36.299999999999997</v>
      </c>
      <c r="H167" s="184">
        <f>H168</f>
        <v>36.299999999999997</v>
      </c>
      <c r="I167" s="122">
        <f>H167/G167*100</f>
        <v>100</v>
      </c>
    </row>
    <row r="168" spans="1:9" ht="15" customHeight="1">
      <c r="A168" s="156" t="s">
        <v>319</v>
      </c>
      <c r="B168" s="152" t="s">
        <v>84</v>
      </c>
      <c r="C168" s="147" t="s">
        <v>21</v>
      </c>
      <c r="D168" s="152" t="s">
        <v>53</v>
      </c>
      <c r="E168" s="8" t="s">
        <v>323</v>
      </c>
      <c r="F168" s="166">
        <v>500</v>
      </c>
      <c r="G168" s="184">
        <f>G169</f>
        <v>36.299999999999997</v>
      </c>
      <c r="H168" s="184">
        <f>H169</f>
        <v>36.299999999999997</v>
      </c>
      <c r="I168" s="122">
        <f>H168/G168*100</f>
        <v>100</v>
      </c>
    </row>
    <row r="169" spans="1:9" ht="13.5" customHeight="1">
      <c r="A169" s="156" t="s">
        <v>114</v>
      </c>
      <c r="B169" s="152" t="s">
        <v>84</v>
      </c>
      <c r="C169" s="147" t="s">
        <v>21</v>
      </c>
      <c r="D169" s="152" t="s">
        <v>53</v>
      </c>
      <c r="E169" s="8" t="s">
        <v>323</v>
      </c>
      <c r="F169" s="166">
        <v>540</v>
      </c>
      <c r="G169" s="184">
        <v>36.299999999999997</v>
      </c>
      <c r="H169" s="184">
        <v>36.299999999999997</v>
      </c>
      <c r="I169" s="122">
        <f>H169/G169*100</f>
        <v>100</v>
      </c>
    </row>
    <row r="170" spans="1:9" ht="12.75" hidden="1" customHeight="1">
      <c r="A170" s="63" t="s">
        <v>138</v>
      </c>
      <c r="B170" s="152" t="s">
        <v>84</v>
      </c>
      <c r="C170" s="147" t="s">
        <v>22</v>
      </c>
      <c r="D170" s="152" t="s">
        <v>18</v>
      </c>
      <c r="E170" s="44"/>
      <c r="F170" s="166"/>
      <c r="G170" s="122">
        <f>G171</f>
        <v>0</v>
      </c>
      <c r="H170" s="122">
        <f>H171</f>
        <v>0</v>
      </c>
      <c r="I170" s="122">
        <f>I171</f>
        <v>0</v>
      </c>
    </row>
    <row r="171" spans="1:9" hidden="1">
      <c r="A171" s="167" t="s">
        <v>75</v>
      </c>
      <c r="B171" s="152" t="s">
        <v>84</v>
      </c>
      <c r="C171" s="147" t="s">
        <v>22</v>
      </c>
      <c r="D171" s="147" t="s">
        <v>18</v>
      </c>
      <c r="E171" s="147" t="s">
        <v>27</v>
      </c>
      <c r="F171" s="181"/>
      <c r="G171" s="122">
        <f>G172</f>
        <v>0</v>
      </c>
      <c r="H171" s="122">
        <f>H172</f>
        <v>0</v>
      </c>
      <c r="I171" s="122">
        <f>I172</f>
        <v>0</v>
      </c>
    </row>
    <row r="172" spans="1:9" hidden="1">
      <c r="A172" s="167" t="s">
        <v>2</v>
      </c>
      <c r="B172" s="152" t="s">
        <v>84</v>
      </c>
      <c r="C172" s="147" t="s">
        <v>22</v>
      </c>
      <c r="D172" s="147" t="s">
        <v>18</v>
      </c>
      <c r="E172" s="147" t="s">
        <v>3</v>
      </c>
      <c r="F172" s="168"/>
      <c r="G172" s="122">
        <f>G173</f>
        <v>0</v>
      </c>
      <c r="H172" s="122">
        <f>H173</f>
        <v>0</v>
      </c>
      <c r="I172" s="122">
        <f>I173</f>
        <v>0</v>
      </c>
    </row>
    <row r="173" spans="1:9" ht="12.75" hidden="1" customHeight="1">
      <c r="A173" s="146" t="s">
        <v>55</v>
      </c>
      <c r="B173" s="152" t="s">
        <v>84</v>
      </c>
      <c r="C173" s="147" t="s">
        <v>22</v>
      </c>
      <c r="D173" s="147" t="s">
        <v>18</v>
      </c>
      <c r="E173" s="147" t="s">
        <v>3</v>
      </c>
      <c r="F173" s="154" t="s">
        <v>36</v>
      </c>
      <c r="G173" s="122"/>
      <c r="H173" s="122"/>
      <c r="I173" s="122"/>
    </row>
    <row r="174" spans="1:9" ht="12.75" customHeight="1">
      <c r="A174" s="68" t="s">
        <v>112</v>
      </c>
      <c r="B174" s="144" t="s">
        <v>84</v>
      </c>
      <c r="C174" s="136" t="s">
        <v>23</v>
      </c>
      <c r="D174" s="144"/>
      <c r="E174" s="53"/>
      <c r="F174" s="52"/>
      <c r="G174" s="121">
        <f>SUM(G175)</f>
        <v>9681.0999999999985</v>
      </c>
      <c r="H174" s="121">
        <f>SUM(H175)</f>
        <v>2350.6350000000002</v>
      </c>
      <c r="I174" s="121">
        <f>H174/G174*100</f>
        <v>24.280660255549481</v>
      </c>
    </row>
    <row r="175" spans="1:9" ht="12.75" customHeight="1">
      <c r="A175" s="169" t="s">
        <v>11</v>
      </c>
      <c r="B175" s="144" t="s">
        <v>84</v>
      </c>
      <c r="C175" s="136" t="s">
        <v>23</v>
      </c>
      <c r="D175" s="136" t="s">
        <v>9</v>
      </c>
      <c r="E175" s="161"/>
      <c r="F175" s="161"/>
      <c r="G175" s="123">
        <f>G176+G188+G198+G201+G204</f>
        <v>9681.0999999999985</v>
      </c>
      <c r="H175" s="123">
        <f>H176+H188+H198+H201+H204</f>
        <v>2350.6350000000002</v>
      </c>
      <c r="I175" s="121">
        <f>H175/G175*100</f>
        <v>24.280660255549481</v>
      </c>
    </row>
    <row r="176" spans="1:9" ht="15.75" customHeight="1">
      <c r="A176" s="170" t="s">
        <v>42</v>
      </c>
      <c r="B176" s="152" t="s">
        <v>84</v>
      </c>
      <c r="C176" s="147" t="s">
        <v>23</v>
      </c>
      <c r="D176" s="147" t="s">
        <v>9</v>
      </c>
      <c r="E176" s="8" t="s">
        <v>280</v>
      </c>
      <c r="F176" s="8"/>
      <c r="G176" s="124">
        <f>G177</f>
        <v>8274.1</v>
      </c>
      <c r="H176" s="124">
        <f>H177</f>
        <v>1846.68</v>
      </c>
      <c r="I176" s="122">
        <f>H176/G176*100</f>
        <v>22.318802044935403</v>
      </c>
    </row>
    <row r="177" spans="1:9">
      <c r="A177" s="170" t="s">
        <v>178</v>
      </c>
      <c r="B177" s="152" t="s">
        <v>84</v>
      </c>
      <c r="C177" s="147" t="s">
        <v>23</v>
      </c>
      <c r="D177" s="147" t="s">
        <v>9</v>
      </c>
      <c r="E177" s="8" t="s">
        <v>281</v>
      </c>
      <c r="F177" s="8"/>
      <c r="G177" s="124">
        <f>G178+G182+G184</f>
        <v>8274.1</v>
      </c>
      <c r="H177" s="124">
        <f>H178+H182+H184</f>
        <v>1846.68</v>
      </c>
      <c r="I177" s="122">
        <f>H177/G177*100</f>
        <v>22.318802044935403</v>
      </c>
    </row>
    <row r="178" spans="1:9">
      <c r="A178" s="57" t="s">
        <v>179</v>
      </c>
      <c r="B178" s="152" t="s">
        <v>84</v>
      </c>
      <c r="C178" s="147" t="s">
        <v>23</v>
      </c>
      <c r="D178" s="147" t="s">
        <v>9</v>
      </c>
      <c r="E178" s="8" t="s">
        <v>281</v>
      </c>
      <c r="F178" s="153" t="s">
        <v>198</v>
      </c>
      <c r="G178" s="122">
        <f>G179+G180+G181</f>
        <v>5638.4000000000005</v>
      </c>
      <c r="H178" s="122">
        <f>H179+H180+H181</f>
        <v>1012.73</v>
      </c>
      <c r="I178" s="122">
        <f>H178/G178*100</f>
        <v>17.961301078320087</v>
      </c>
    </row>
    <row r="179" spans="1:9" ht="25.5">
      <c r="A179" s="57" t="s">
        <v>180</v>
      </c>
      <c r="B179" s="152" t="s">
        <v>84</v>
      </c>
      <c r="C179" s="147" t="s">
        <v>23</v>
      </c>
      <c r="D179" s="147" t="s">
        <v>9</v>
      </c>
      <c r="E179" s="8" t="s">
        <v>281</v>
      </c>
      <c r="F179" s="153" t="s">
        <v>199</v>
      </c>
      <c r="G179" s="122">
        <v>4053.9</v>
      </c>
      <c r="H179" s="122">
        <v>732.97</v>
      </c>
      <c r="I179" s="122">
        <f>H179/G179*100</f>
        <v>18.080613729988407</v>
      </c>
    </row>
    <row r="180" spans="1:9" ht="25.5">
      <c r="A180" s="156" t="s">
        <v>181</v>
      </c>
      <c r="B180" s="152" t="s">
        <v>84</v>
      </c>
      <c r="C180" s="147" t="s">
        <v>23</v>
      </c>
      <c r="D180" s="147" t="s">
        <v>9</v>
      </c>
      <c r="E180" s="8" t="s">
        <v>281</v>
      </c>
      <c r="F180" s="153" t="s">
        <v>200</v>
      </c>
      <c r="G180" s="122">
        <v>360.2</v>
      </c>
      <c r="H180" s="122">
        <v>81.56</v>
      </c>
      <c r="I180" s="122">
        <f>H180/G180*100</f>
        <v>22.642976124375348</v>
      </c>
    </row>
    <row r="181" spans="1:9" ht="38.25">
      <c r="A181" s="59" t="s">
        <v>243</v>
      </c>
      <c r="B181" s="152" t="s">
        <v>84</v>
      </c>
      <c r="C181" s="147" t="s">
        <v>23</v>
      </c>
      <c r="D181" s="147" t="s">
        <v>9</v>
      </c>
      <c r="E181" s="8" t="s">
        <v>281</v>
      </c>
      <c r="F181" s="153" t="s">
        <v>244</v>
      </c>
      <c r="G181" s="122">
        <v>1224.3</v>
      </c>
      <c r="H181" s="122">
        <v>198.2</v>
      </c>
      <c r="I181" s="122">
        <f>H181/G181*100</f>
        <v>16.188842603936944</v>
      </c>
    </row>
    <row r="182" spans="1:9" ht="25.5">
      <c r="A182" s="57" t="s">
        <v>153</v>
      </c>
      <c r="B182" s="152" t="s">
        <v>84</v>
      </c>
      <c r="C182" s="147" t="s">
        <v>23</v>
      </c>
      <c r="D182" s="147" t="s">
        <v>9</v>
      </c>
      <c r="E182" s="8" t="s">
        <v>281</v>
      </c>
      <c r="F182" s="154" t="s">
        <v>191</v>
      </c>
      <c r="G182" s="122">
        <f>G183</f>
        <v>2560.7000000000003</v>
      </c>
      <c r="H182" s="122">
        <f>H183</f>
        <v>822.55</v>
      </c>
      <c r="I182" s="122">
        <f>H182/G182*100</f>
        <v>32.122075994845154</v>
      </c>
    </row>
    <row r="183" spans="1:9" ht="12" customHeight="1">
      <c r="A183" s="57" t="s">
        <v>154</v>
      </c>
      <c r="B183" s="152" t="s">
        <v>84</v>
      </c>
      <c r="C183" s="147" t="s">
        <v>23</v>
      </c>
      <c r="D183" s="147" t="s">
        <v>9</v>
      </c>
      <c r="E183" s="8" t="s">
        <v>281</v>
      </c>
      <c r="F183" s="154" t="s">
        <v>192</v>
      </c>
      <c r="G183" s="122">
        <f>2498.3-32+42.4+52</f>
        <v>2560.7000000000003</v>
      </c>
      <c r="H183" s="122">
        <v>822.55</v>
      </c>
      <c r="I183" s="122">
        <f>H183/G183*100</f>
        <v>32.122075994845154</v>
      </c>
    </row>
    <row r="184" spans="1:9" ht="15.75" customHeight="1">
      <c r="A184" s="57" t="s">
        <v>155</v>
      </c>
      <c r="B184" s="152" t="s">
        <v>84</v>
      </c>
      <c r="C184" s="147" t="s">
        <v>23</v>
      </c>
      <c r="D184" s="147" t="s">
        <v>9</v>
      </c>
      <c r="E184" s="8" t="s">
        <v>281</v>
      </c>
      <c r="F184" s="154" t="s">
        <v>193</v>
      </c>
      <c r="G184" s="122">
        <f>G185+G186+G187</f>
        <v>75</v>
      </c>
      <c r="H184" s="122">
        <f>H185+H186+H187</f>
        <v>11.4</v>
      </c>
      <c r="I184" s="122">
        <f>H184/G184*100</f>
        <v>15.2</v>
      </c>
    </row>
    <row r="185" spans="1:9">
      <c r="A185" s="57" t="s">
        <v>156</v>
      </c>
      <c r="B185" s="152" t="s">
        <v>84</v>
      </c>
      <c r="C185" s="147" t="s">
        <v>23</v>
      </c>
      <c r="D185" s="147" t="s">
        <v>9</v>
      </c>
      <c r="E185" s="8" t="s">
        <v>281</v>
      </c>
      <c r="F185" s="154" t="s">
        <v>194</v>
      </c>
      <c r="G185" s="122">
        <v>70</v>
      </c>
      <c r="H185" s="122">
        <v>11.4</v>
      </c>
      <c r="I185" s="122">
        <f>H185/G185*100</f>
        <v>16.285714285714288</v>
      </c>
    </row>
    <row r="186" spans="1:9">
      <c r="A186" s="57" t="s">
        <v>157</v>
      </c>
      <c r="B186" s="152" t="s">
        <v>84</v>
      </c>
      <c r="C186" s="147" t="s">
        <v>23</v>
      </c>
      <c r="D186" s="147" t="s">
        <v>9</v>
      </c>
      <c r="E186" s="8" t="s">
        <v>281</v>
      </c>
      <c r="F186" s="154" t="s">
        <v>195</v>
      </c>
      <c r="G186" s="122">
        <v>2</v>
      </c>
      <c r="H186" s="122">
        <v>0</v>
      </c>
      <c r="I186" s="122">
        <f>H186/G186*100</f>
        <v>0</v>
      </c>
    </row>
    <row r="187" spans="1:9">
      <c r="A187" s="57" t="s">
        <v>157</v>
      </c>
      <c r="B187" s="152" t="s">
        <v>84</v>
      </c>
      <c r="C187" s="147" t="s">
        <v>23</v>
      </c>
      <c r="D187" s="147" t="s">
        <v>9</v>
      </c>
      <c r="E187" s="8" t="s">
        <v>281</v>
      </c>
      <c r="F187" s="154" t="s">
        <v>223</v>
      </c>
      <c r="G187" s="122">
        <v>3</v>
      </c>
      <c r="H187" s="122">
        <v>0</v>
      </c>
      <c r="I187" s="122">
        <f>H187/G187*100</f>
        <v>0</v>
      </c>
    </row>
    <row r="188" spans="1:9" ht="17.25" customHeight="1">
      <c r="A188" s="156" t="s">
        <v>42</v>
      </c>
      <c r="B188" s="152" t="s">
        <v>84</v>
      </c>
      <c r="C188" s="147" t="s">
        <v>23</v>
      </c>
      <c r="D188" s="147" t="s">
        <v>9</v>
      </c>
      <c r="E188" s="8" t="s">
        <v>280</v>
      </c>
      <c r="F188" s="147"/>
      <c r="G188" s="124">
        <f>G189</f>
        <v>1198.1999999999998</v>
      </c>
      <c r="H188" s="124">
        <f>H189</f>
        <v>303.95500000000004</v>
      </c>
      <c r="I188" s="122">
        <f>H188/G188*100</f>
        <v>25.367634785511605</v>
      </c>
    </row>
    <row r="189" spans="1:9">
      <c r="A189" s="156" t="s">
        <v>54</v>
      </c>
      <c r="B189" s="152" t="s">
        <v>84</v>
      </c>
      <c r="C189" s="147" t="s">
        <v>23</v>
      </c>
      <c r="D189" s="147" t="s">
        <v>9</v>
      </c>
      <c r="E189" s="8" t="s">
        <v>282</v>
      </c>
      <c r="F189" s="147"/>
      <c r="G189" s="124">
        <f>G190+G194+G196</f>
        <v>1198.1999999999998</v>
      </c>
      <c r="H189" s="124">
        <f>H190+H194+H196</f>
        <v>303.95500000000004</v>
      </c>
      <c r="I189" s="122">
        <f>H189/G189*100</f>
        <v>25.367634785511605</v>
      </c>
    </row>
    <row r="190" spans="1:9" ht="15" customHeight="1">
      <c r="A190" s="57" t="s">
        <v>179</v>
      </c>
      <c r="B190" s="152" t="s">
        <v>84</v>
      </c>
      <c r="C190" s="147" t="s">
        <v>23</v>
      </c>
      <c r="D190" s="147" t="s">
        <v>9</v>
      </c>
      <c r="E190" s="8" t="s">
        <v>282</v>
      </c>
      <c r="F190" s="153" t="s">
        <v>198</v>
      </c>
      <c r="G190" s="122">
        <f>G191+G192+G193</f>
        <v>833.89999999999986</v>
      </c>
      <c r="H190" s="122">
        <f>H191+H192+H193</f>
        <v>176.3</v>
      </c>
      <c r="I190" s="122">
        <f>H190/G190*100</f>
        <v>21.141623695886803</v>
      </c>
    </row>
    <row r="191" spans="1:9" ht="25.5">
      <c r="A191" s="57" t="s">
        <v>180</v>
      </c>
      <c r="B191" s="152" t="s">
        <v>84</v>
      </c>
      <c r="C191" s="147" t="s">
        <v>23</v>
      </c>
      <c r="D191" s="147" t="s">
        <v>9</v>
      </c>
      <c r="E191" s="8" t="s">
        <v>282</v>
      </c>
      <c r="F191" s="153" t="s">
        <v>199</v>
      </c>
      <c r="G191" s="122">
        <v>509.4</v>
      </c>
      <c r="H191" s="122">
        <v>106.3</v>
      </c>
      <c r="I191" s="122">
        <f>H191/G191*100</f>
        <v>20.867687475461327</v>
      </c>
    </row>
    <row r="192" spans="1:9" ht="25.5">
      <c r="A192" s="57" t="s">
        <v>181</v>
      </c>
      <c r="B192" s="152" t="s">
        <v>84</v>
      </c>
      <c r="C192" s="147" t="s">
        <v>23</v>
      </c>
      <c r="D192" s="147" t="s">
        <v>9</v>
      </c>
      <c r="E192" s="8" t="s">
        <v>282</v>
      </c>
      <c r="F192" s="153" t="s">
        <v>200</v>
      </c>
      <c r="G192" s="122">
        <v>170.7</v>
      </c>
      <c r="H192" s="122">
        <v>41.7</v>
      </c>
      <c r="I192" s="122">
        <f>H192/G192*100</f>
        <v>24.42882249560633</v>
      </c>
    </row>
    <row r="193" spans="1:9" ht="38.25">
      <c r="A193" s="59" t="s">
        <v>243</v>
      </c>
      <c r="B193" s="152" t="s">
        <v>84</v>
      </c>
      <c r="C193" s="147" t="s">
        <v>23</v>
      </c>
      <c r="D193" s="147" t="s">
        <v>9</v>
      </c>
      <c r="E193" s="8" t="s">
        <v>282</v>
      </c>
      <c r="F193" s="153" t="s">
        <v>244</v>
      </c>
      <c r="G193" s="122">
        <v>153.80000000000001</v>
      </c>
      <c r="H193" s="122">
        <v>28.3</v>
      </c>
      <c r="I193" s="122">
        <f>H193/G193*100</f>
        <v>18.400520156046813</v>
      </c>
    </row>
    <row r="194" spans="1:9" ht="27" customHeight="1">
      <c r="A194" s="57" t="s">
        <v>153</v>
      </c>
      <c r="B194" s="152" t="s">
        <v>84</v>
      </c>
      <c r="C194" s="147" t="s">
        <v>23</v>
      </c>
      <c r="D194" s="147" t="s">
        <v>9</v>
      </c>
      <c r="E194" s="8" t="s">
        <v>282</v>
      </c>
      <c r="F194" s="154" t="s">
        <v>191</v>
      </c>
      <c r="G194" s="122">
        <f>G195</f>
        <v>363.3</v>
      </c>
      <c r="H194" s="122">
        <f>H195</f>
        <v>127.655</v>
      </c>
      <c r="I194" s="122">
        <f>H194/G194*100</f>
        <v>35.137627305257361</v>
      </c>
    </row>
    <row r="195" spans="1:9" ht="24.75" customHeight="1">
      <c r="A195" s="57" t="s">
        <v>154</v>
      </c>
      <c r="B195" s="152" t="s">
        <v>84</v>
      </c>
      <c r="C195" s="147" t="s">
        <v>23</v>
      </c>
      <c r="D195" s="147" t="s">
        <v>9</v>
      </c>
      <c r="E195" s="8" t="s">
        <v>282</v>
      </c>
      <c r="F195" s="154" t="s">
        <v>192</v>
      </c>
      <c r="G195" s="122">
        <v>363.3</v>
      </c>
      <c r="H195" s="122">
        <v>127.655</v>
      </c>
      <c r="I195" s="122">
        <f>H195/G195*100</f>
        <v>35.137627305257361</v>
      </c>
    </row>
    <row r="196" spans="1:9" ht="13.5" customHeight="1">
      <c r="A196" s="57" t="s">
        <v>155</v>
      </c>
      <c r="B196" s="152" t="s">
        <v>84</v>
      </c>
      <c r="C196" s="147" t="s">
        <v>23</v>
      </c>
      <c r="D196" s="147" t="s">
        <v>9</v>
      </c>
      <c r="E196" s="8" t="s">
        <v>282</v>
      </c>
      <c r="F196" s="154" t="s">
        <v>193</v>
      </c>
      <c r="G196" s="122">
        <f>G197</f>
        <v>1</v>
      </c>
      <c r="H196" s="122">
        <f>H197</f>
        <v>0</v>
      </c>
      <c r="I196" s="122">
        <f>H196/G196*100</f>
        <v>0</v>
      </c>
    </row>
    <row r="197" spans="1:9" ht="12.75" customHeight="1">
      <c r="A197" s="57" t="s">
        <v>157</v>
      </c>
      <c r="B197" s="152" t="s">
        <v>84</v>
      </c>
      <c r="C197" s="147" t="s">
        <v>23</v>
      </c>
      <c r="D197" s="147" t="s">
        <v>9</v>
      </c>
      <c r="E197" s="8" t="s">
        <v>282</v>
      </c>
      <c r="F197" s="154" t="s">
        <v>195</v>
      </c>
      <c r="G197" s="122">
        <v>1</v>
      </c>
      <c r="H197" s="122">
        <v>0</v>
      </c>
      <c r="I197" s="122">
        <f>H197/G197*100</f>
        <v>0</v>
      </c>
    </row>
    <row r="198" spans="1:9" ht="38.25" customHeight="1">
      <c r="A198" s="57" t="s">
        <v>325</v>
      </c>
      <c r="B198" s="152" t="s">
        <v>84</v>
      </c>
      <c r="C198" s="147" t="s">
        <v>23</v>
      </c>
      <c r="D198" s="147" t="s">
        <v>9</v>
      </c>
      <c r="E198" s="8" t="s">
        <v>326</v>
      </c>
      <c r="F198" s="154"/>
      <c r="G198" s="205">
        <f>G199</f>
        <v>168</v>
      </c>
      <c r="H198" s="205">
        <f>H199</f>
        <v>168</v>
      </c>
      <c r="I198" s="122">
        <f>H198/G198*100</f>
        <v>100</v>
      </c>
    </row>
    <row r="199" spans="1:9" ht="27" customHeight="1">
      <c r="A199" s="156" t="s">
        <v>153</v>
      </c>
      <c r="B199" s="152" t="s">
        <v>84</v>
      </c>
      <c r="C199" s="147" t="s">
        <v>23</v>
      </c>
      <c r="D199" s="147" t="s">
        <v>9</v>
      </c>
      <c r="E199" s="8" t="s">
        <v>326</v>
      </c>
      <c r="F199" s="154" t="s">
        <v>191</v>
      </c>
      <c r="G199" s="205">
        <f>G200</f>
        <v>168</v>
      </c>
      <c r="H199" s="205">
        <f>H200</f>
        <v>168</v>
      </c>
      <c r="I199" s="122">
        <f>H199/G199*100</f>
        <v>100</v>
      </c>
    </row>
    <row r="200" spans="1:9" ht="28.5" customHeight="1">
      <c r="A200" s="156" t="s">
        <v>154</v>
      </c>
      <c r="B200" s="152" t="s">
        <v>84</v>
      </c>
      <c r="C200" s="147" t="s">
        <v>23</v>
      </c>
      <c r="D200" s="147" t="s">
        <v>9</v>
      </c>
      <c r="E200" s="8" t="s">
        <v>326</v>
      </c>
      <c r="F200" s="154" t="s">
        <v>192</v>
      </c>
      <c r="G200" s="205">
        <v>168</v>
      </c>
      <c r="H200" s="205">
        <v>168</v>
      </c>
      <c r="I200" s="122">
        <f>H200/G200*100</f>
        <v>100</v>
      </c>
    </row>
    <row r="201" spans="1:9" ht="38.25" customHeight="1">
      <c r="A201" s="57" t="s">
        <v>325</v>
      </c>
      <c r="B201" s="152" t="s">
        <v>84</v>
      </c>
      <c r="C201" s="147" t="s">
        <v>23</v>
      </c>
      <c r="D201" s="147" t="s">
        <v>9</v>
      </c>
      <c r="E201" s="8" t="s">
        <v>326</v>
      </c>
      <c r="F201" s="154"/>
      <c r="G201" s="205">
        <f>G202</f>
        <v>32</v>
      </c>
      <c r="H201" s="205">
        <f>H202</f>
        <v>32</v>
      </c>
      <c r="I201" s="122">
        <f>H201/G201*100</f>
        <v>100</v>
      </c>
    </row>
    <row r="202" spans="1:9" ht="14.25" customHeight="1">
      <c r="A202" s="159" t="s">
        <v>319</v>
      </c>
      <c r="B202" s="152" t="s">
        <v>84</v>
      </c>
      <c r="C202" s="147" t="s">
        <v>23</v>
      </c>
      <c r="D202" s="147" t="s">
        <v>9</v>
      </c>
      <c r="E202" s="8" t="s">
        <v>326</v>
      </c>
      <c r="F202" s="154" t="s">
        <v>318</v>
      </c>
      <c r="G202" s="205">
        <f>G203</f>
        <v>32</v>
      </c>
      <c r="H202" s="205">
        <f>H203</f>
        <v>32</v>
      </c>
      <c r="I202" s="122">
        <f>H202/G202*100</f>
        <v>100</v>
      </c>
    </row>
    <row r="203" spans="1:9" ht="13.5" customHeight="1">
      <c r="A203" s="61" t="s">
        <v>114</v>
      </c>
      <c r="B203" s="152" t="s">
        <v>84</v>
      </c>
      <c r="C203" s="147" t="s">
        <v>23</v>
      </c>
      <c r="D203" s="147" t="s">
        <v>9</v>
      </c>
      <c r="E203" s="8" t="s">
        <v>326</v>
      </c>
      <c r="F203" s="154" t="s">
        <v>303</v>
      </c>
      <c r="G203" s="205">
        <v>32</v>
      </c>
      <c r="H203" s="205">
        <v>32</v>
      </c>
      <c r="I203" s="122">
        <f>H203/G203*100</f>
        <v>100</v>
      </c>
    </row>
    <row r="204" spans="1:9" ht="63.75">
      <c r="A204" s="156" t="s">
        <v>327</v>
      </c>
      <c r="B204" s="152" t="s">
        <v>84</v>
      </c>
      <c r="C204" s="147" t="s">
        <v>23</v>
      </c>
      <c r="D204" s="147" t="s">
        <v>9</v>
      </c>
      <c r="E204" s="8" t="s">
        <v>328</v>
      </c>
      <c r="F204" s="154"/>
      <c r="G204" s="124">
        <f>G205</f>
        <v>8.8000000000000007</v>
      </c>
      <c r="H204" s="124">
        <f>H205</f>
        <v>0</v>
      </c>
      <c r="I204" s="122">
        <f>H204/G204*100</f>
        <v>0</v>
      </c>
    </row>
    <row r="205" spans="1:9" ht="14.25" customHeight="1">
      <c r="A205" s="156" t="s">
        <v>179</v>
      </c>
      <c r="B205" s="152" t="s">
        <v>84</v>
      </c>
      <c r="C205" s="147" t="s">
        <v>23</v>
      </c>
      <c r="D205" s="147" t="s">
        <v>9</v>
      </c>
      <c r="E205" s="8" t="s">
        <v>328</v>
      </c>
      <c r="F205" s="154" t="s">
        <v>198</v>
      </c>
      <c r="G205" s="124">
        <f>G206</f>
        <v>8.8000000000000007</v>
      </c>
      <c r="H205" s="124">
        <f>H206</f>
        <v>0</v>
      </c>
      <c r="I205" s="122">
        <f>H205/G205*100</f>
        <v>0</v>
      </c>
    </row>
    <row r="206" spans="1:9" ht="29.25" customHeight="1">
      <c r="A206" s="156" t="s">
        <v>181</v>
      </c>
      <c r="B206" s="152" t="s">
        <v>84</v>
      </c>
      <c r="C206" s="147" t="s">
        <v>23</v>
      </c>
      <c r="D206" s="147" t="s">
        <v>9</v>
      </c>
      <c r="E206" s="8" t="s">
        <v>328</v>
      </c>
      <c r="F206" s="154" t="s">
        <v>200</v>
      </c>
      <c r="G206" s="124">
        <v>8.8000000000000007</v>
      </c>
      <c r="H206" s="124">
        <v>0</v>
      </c>
      <c r="I206" s="122">
        <f>H206/G206*100</f>
        <v>0</v>
      </c>
    </row>
    <row r="207" spans="1:9">
      <c r="A207" s="172" t="s">
        <v>74</v>
      </c>
      <c r="B207" s="144" t="s">
        <v>84</v>
      </c>
      <c r="C207" s="161">
        <v>10</v>
      </c>
      <c r="D207" s="161"/>
      <c r="E207" s="161"/>
      <c r="F207" s="173"/>
      <c r="G207" s="123">
        <f>G208+G212+G217+G222</f>
        <v>257.72651999999999</v>
      </c>
      <c r="H207" s="123">
        <f>H208+H212+H217+H222</f>
        <v>49.7</v>
      </c>
      <c r="I207" s="121">
        <f>H207/G207*100</f>
        <v>19.284006938828028</v>
      </c>
    </row>
    <row r="208" spans="1:9">
      <c r="A208" s="172" t="s">
        <v>51</v>
      </c>
      <c r="B208" s="144" t="s">
        <v>84</v>
      </c>
      <c r="C208" s="174">
        <v>10</v>
      </c>
      <c r="D208" s="136" t="s">
        <v>9</v>
      </c>
      <c r="E208" s="144"/>
      <c r="F208" s="151"/>
      <c r="G208" s="121">
        <f>SUM(G209)</f>
        <v>257.72651999999999</v>
      </c>
      <c r="H208" s="121">
        <f>SUM(H209)</f>
        <v>49.7</v>
      </c>
      <c r="I208" s="121">
        <f>H208/G208*100</f>
        <v>19.284006938828028</v>
      </c>
    </row>
    <row r="209" spans="1:9" ht="12.75" customHeight="1">
      <c r="A209" s="66" t="s">
        <v>35</v>
      </c>
      <c r="B209" s="152" t="s">
        <v>84</v>
      </c>
      <c r="C209" s="198">
        <v>10</v>
      </c>
      <c r="D209" s="147" t="s">
        <v>9</v>
      </c>
      <c r="E209" s="152" t="s">
        <v>283</v>
      </c>
      <c r="F209" s="154"/>
      <c r="G209" s="122">
        <f>G210</f>
        <v>257.72651999999999</v>
      </c>
      <c r="H209" s="122">
        <f>H210</f>
        <v>49.7</v>
      </c>
      <c r="I209" s="122">
        <f>H209/G209*100</f>
        <v>19.284006938828028</v>
      </c>
    </row>
    <row r="210" spans="1:9" ht="12.75" customHeight="1">
      <c r="A210" s="66" t="s">
        <v>182</v>
      </c>
      <c r="B210" s="152" t="s">
        <v>84</v>
      </c>
      <c r="C210" s="198">
        <v>10</v>
      </c>
      <c r="D210" s="147" t="s">
        <v>9</v>
      </c>
      <c r="E210" s="152" t="s">
        <v>284</v>
      </c>
      <c r="F210" s="154"/>
      <c r="G210" s="122">
        <f>G211</f>
        <v>257.72651999999999</v>
      </c>
      <c r="H210" s="122">
        <f>H211</f>
        <v>49.7</v>
      </c>
      <c r="I210" s="122">
        <f>H210/G210*100</f>
        <v>19.284006938828028</v>
      </c>
    </row>
    <row r="211" spans="1:9" ht="27.75" customHeight="1">
      <c r="A211" s="67" t="s">
        <v>183</v>
      </c>
      <c r="B211" s="152" t="s">
        <v>84</v>
      </c>
      <c r="C211" s="198">
        <v>10</v>
      </c>
      <c r="D211" s="147" t="s">
        <v>9</v>
      </c>
      <c r="E211" s="152" t="s">
        <v>284</v>
      </c>
      <c r="F211" s="154" t="s">
        <v>201</v>
      </c>
      <c r="G211" s="122">
        <f>G226</f>
        <v>257.72651999999999</v>
      </c>
      <c r="H211" s="122">
        <f>H226</f>
        <v>49.7</v>
      </c>
      <c r="I211" s="122">
        <f>H211/G211*100</f>
        <v>19.284006938828028</v>
      </c>
    </row>
    <row r="212" spans="1:9" ht="13.5" hidden="1" customHeight="1">
      <c r="A212" s="66" t="s">
        <v>141</v>
      </c>
      <c r="B212" s="152" t="s">
        <v>84</v>
      </c>
      <c r="C212" s="198">
        <v>10</v>
      </c>
      <c r="D212" s="147" t="s">
        <v>53</v>
      </c>
      <c r="E212" s="152" t="s">
        <v>284</v>
      </c>
      <c r="F212" s="154"/>
      <c r="G212" s="122">
        <f>G213</f>
        <v>0</v>
      </c>
      <c r="H212" s="122">
        <f>H213</f>
        <v>0</v>
      </c>
      <c r="I212" s="122">
        <f>I213</f>
        <v>0</v>
      </c>
    </row>
    <row r="213" spans="1:9" ht="12.75" hidden="1" customHeight="1">
      <c r="A213" s="67" t="s">
        <v>32</v>
      </c>
      <c r="B213" s="152" t="s">
        <v>84</v>
      </c>
      <c r="C213" s="198">
        <v>10</v>
      </c>
      <c r="D213" s="147" t="s">
        <v>53</v>
      </c>
      <c r="E213" s="152" t="s">
        <v>284</v>
      </c>
      <c r="F213" s="154"/>
      <c r="G213" s="122">
        <f>G214</f>
        <v>0</v>
      </c>
      <c r="H213" s="122">
        <f>H214</f>
        <v>0</v>
      </c>
      <c r="I213" s="122">
        <f>I214</f>
        <v>0</v>
      </c>
    </row>
    <row r="214" spans="1:9" ht="12.75" hidden="1" customHeight="1">
      <c r="A214" s="66" t="s">
        <v>331</v>
      </c>
      <c r="B214" s="152" t="s">
        <v>84</v>
      </c>
      <c r="C214" s="198">
        <v>10</v>
      </c>
      <c r="D214" s="147" t="s">
        <v>53</v>
      </c>
      <c r="E214" s="152" t="s">
        <v>284</v>
      </c>
      <c r="F214" s="154"/>
      <c r="G214" s="122">
        <f>G215</f>
        <v>0</v>
      </c>
      <c r="H214" s="122">
        <f>H215</f>
        <v>0</v>
      </c>
      <c r="I214" s="122">
        <f>I215</f>
        <v>0</v>
      </c>
    </row>
    <row r="215" spans="1:9" ht="12.75" hidden="1" customHeight="1">
      <c r="A215" s="67" t="s">
        <v>332</v>
      </c>
      <c r="B215" s="152" t="s">
        <v>84</v>
      </c>
      <c r="C215" s="198">
        <v>10</v>
      </c>
      <c r="D215" s="147" t="s">
        <v>53</v>
      </c>
      <c r="E215" s="152" t="s">
        <v>284</v>
      </c>
      <c r="F215" s="154"/>
      <c r="G215" s="122">
        <f>G216</f>
        <v>0</v>
      </c>
      <c r="H215" s="122">
        <f>H216</f>
        <v>0</v>
      </c>
      <c r="I215" s="122">
        <f>I216</f>
        <v>0</v>
      </c>
    </row>
    <row r="216" spans="1:9" ht="51" hidden="1" customHeight="1">
      <c r="A216" s="66" t="s">
        <v>37</v>
      </c>
      <c r="B216" s="152" t="s">
        <v>84</v>
      </c>
      <c r="C216" s="198">
        <v>10</v>
      </c>
      <c r="D216" s="147" t="s">
        <v>53</v>
      </c>
      <c r="E216" s="152" t="s">
        <v>284</v>
      </c>
      <c r="F216" s="154" t="s">
        <v>26</v>
      </c>
      <c r="G216" s="122">
        <f>1400-1400</f>
        <v>0</v>
      </c>
      <c r="H216" s="122">
        <f>1400-1400</f>
        <v>0</v>
      </c>
      <c r="I216" s="122">
        <f>1400-1400</f>
        <v>0</v>
      </c>
    </row>
    <row r="217" spans="1:9" ht="63.75" hidden="1" customHeight="1">
      <c r="A217" s="66" t="s">
        <v>115</v>
      </c>
      <c r="B217" s="152" t="s">
        <v>84</v>
      </c>
      <c r="C217" s="198">
        <v>10</v>
      </c>
      <c r="D217" s="147" t="s">
        <v>19</v>
      </c>
      <c r="E217" s="152" t="s">
        <v>284</v>
      </c>
      <c r="F217" s="154"/>
      <c r="G217" s="122">
        <f>G218</f>
        <v>0</v>
      </c>
      <c r="H217" s="122">
        <f>H218</f>
        <v>0</v>
      </c>
      <c r="I217" s="122">
        <f>I218</f>
        <v>0</v>
      </c>
    </row>
    <row r="218" spans="1:9" ht="12.75" hidden="1" customHeight="1">
      <c r="A218" s="67" t="s">
        <v>32</v>
      </c>
      <c r="B218" s="152" t="s">
        <v>84</v>
      </c>
      <c r="C218" s="198">
        <v>10</v>
      </c>
      <c r="D218" s="147" t="s">
        <v>19</v>
      </c>
      <c r="E218" s="152" t="s">
        <v>284</v>
      </c>
      <c r="F218" s="154"/>
      <c r="G218" s="122">
        <f>G219</f>
        <v>0</v>
      </c>
      <c r="H218" s="122">
        <f>H219</f>
        <v>0</v>
      </c>
      <c r="I218" s="122">
        <f>I219</f>
        <v>0</v>
      </c>
    </row>
    <row r="219" spans="1:9" ht="12.75" hidden="1" customHeight="1">
      <c r="A219" s="66" t="s">
        <v>331</v>
      </c>
      <c r="B219" s="152" t="s">
        <v>84</v>
      </c>
      <c r="C219" s="198">
        <v>10</v>
      </c>
      <c r="D219" s="147" t="s">
        <v>19</v>
      </c>
      <c r="E219" s="152" t="s">
        <v>284</v>
      </c>
      <c r="F219" s="154"/>
      <c r="G219" s="122">
        <f>G220</f>
        <v>0</v>
      </c>
      <c r="H219" s="122">
        <f>H220</f>
        <v>0</v>
      </c>
      <c r="I219" s="122">
        <f>I220</f>
        <v>0</v>
      </c>
    </row>
    <row r="220" spans="1:9" ht="12.75" hidden="1" customHeight="1">
      <c r="A220" s="67" t="s">
        <v>332</v>
      </c>
      <c r="B220" s="152" t="s">
        <v>84</v>
      </c>
      <c r="C220" s="198">
        <v>10</v>
      </c>
      <c r="D220" s="147" t="s">
        <v>19</v>
      </c>
      <c r="E220" s="152" t="s">
        <v>284</v>
      </c>
      <c r="F220" s="154"/>
      <c r="G220" s="122">
        <f>G221</f>
        <v>0</v>
      </c>
      <c r="H220" s="122">
        <f>H221</f>
        <v>0</v>
      </c>
      <c r="I220" s="122">
        <f>I221</f>
        <v>0</v>
      </c>
    </row>
    <row r="221" spans="1:9" ht="12.75" hidden="1" customHeight="1">
      <c r="A221" s="66" t="s">
        <v>37</v>
      </c>
      <c r="B221" s="152" t="s">
        <v>84</v>
      </c>
      <c r="C221" s="198">
        <v>10</v>
      </c>
      <c r="D221" s="147" t="s">
        <v>19</v>
      </c>
      <c r="E221" s="152" t="s">
        <v>284</v>
      </c>
      <c r="F221" s="154" t="s">
        <v>26</v>
      </c>
      <c r="G221" s="122"/>
      <c r="H221" s="122"/>
      <c r="I221" s="122"/>
    </row>
    <row r="222" spans="1:9" ht="12.75" hidden="1" customHeight="1">
      <c r="A222" s="172" t="s">
        <v>87</v>
      </c>
      <c r="B222" s="152" t="s">
        <v>84</v>
      </c>
      <c r="C222" s="198">
        <v>10</v>
      </c>
      <c r="D222" s="147" t="s">
        <v>10</v>
      </c>
      <c r="E222" s="152" t="s">
        <v>284</v>
      </c>
      <c r="F222" s="154"/>
      <c r="G222" s="122">
        <f>G223</f>
        <v>0</v>
      </c>
      <c r="H222" s="122">
        <f>H223</f>
        <v>0</v>
      </c>
      <c r="I222" s="122">
        <f>I223</f>
        <v>0</v>
      </c>
    </row>
    <row r="223" spans="1:9" hidden="1">
      <c r="A223" s="190" t="s">
        <v>75</v>
      </c>
      <c r="B223" s="152" t="s">
        <v>84</v>
      </c>
      <c r="C223" s="147" t="s">
        <v>63</v>
      </c>
      <c r="D223" s="147" t="s">
        <v>10</v>
      </c>
      <c r="E223" s="152" t="s">
        <v>284</v>
      </c>
      <c r="F223" s="181"/>
      <c r="G223" s="122">
        <f>G224</f>
        <v>0</v>
      </c>
      <c r="H223" s="122">
        <f>H224</f>
        <v>0</v>
      </c>
      <c r="I223" s="122">
        <f>I224</f>
        <v>0</v>
      </c>
    </row>
    <row r="224" spans="1:9" hidden="1">
      <c r="A224" s="190" t="s">
        <v>2</v>
      </c>
      <c r="B224" s="152" t="s">
        <v>84</v>
      </c>
      <c r="C224" s="147" t="s">
        <v>63</v>
      </c>
      <c r="D224" s="147" t="s">
        <v>10</v>
      </c>
      <c r="E224" s="152" t="s">
        <v>284</v>
      </c>
      <c r="F224" s="168"/>
      <c r="G224" s="122">
        <f>G225</f>
        <v>0</v>
      </c>
      <c r="H224" s="122">
        <f>H225</f>
        <v>0</v>
      </c>
      <c r="I224" s="122">
        <f>I225</f>
        <v>0</v>
      </c>
    </row>
    <row r="225" spans="1:9" ht="12.75" hidden="1" customHeight="1">
      <c r="A225" s="146" t="s">
        <v>55</v>
      </c>
      <c r="B225" s="152" t="s">
        <v>84</v>
      </c>
      <c r="C225" s="147" t="s">
        <v>63</v>
      </c>
      <c r="D225" s="147" t="s">
        <v>10</v>
      </c>
      <c r="E225" s="152" t="s">
        <v>284</v>
      </c>
      <c r="F225" s="154" t="s">
        <v>36</v>
      </c>
      <c r="G225" s="122"/>
      <c r="H225" s="122"/>
      <c r="I225" s="122"/>
    </row>
    <row r="226" spans="1:9" ht="28.5" customHeight="1">
      <c r="A226" s="171" t="s">
        <v>184</v>
      </c>
      <c r="B226" s="152" t="s">
        <v>84</v>
      </c>
      <c r="C226" s="198">
        <v>10</v>
      </c>
      <c r="D226" s="147" t="s">
        <v>9</v>
      </c>
      <c r="E226" s="152" t="s">
        <v>284</v>
      </c>
      <c r="F226" s="154" t="s">
        <v>202</v>
      </c>
      <c r="G226" s="122">
        <f>'[1]10 01'!E15/1000</f>
        <v>257.72651999999999</v>
      </c>
      <c r="H226" s="122">
        <v>49.7</v>
      </c>
      <c r="I226" s="122">
        <f>H226/G226*100</f>
        <v>19.284006938828028</v>
      </c>
    </row>
    <row r="227" spans="1:9" ht="15" customHeight="1">
      <c r="A227" s="175" t="s">
        <v>72</v>
      </c>
      <c r="B227" s="144" t="s">
        <v>84</v>
      </c>
      <c r="C227" s="144" t="s">
        <v>100</v>
      </c>
      <c r="D227" s="136"/>
      <c r="E227" s="161"/>
      <c r="F227" s="161"/>
      <c r="G227" s="123">
        <f>G228+G241</f>
        <v>338</v>
      </c>
      <c r="H227" s="123">
        <f>H228+H241</f>
        <v>85.3</v>
      </c>
      <c r="I227" s="121">
        <f>H227/G227*100</f>
        <v>25.236686390532544</v>
      </c>
    </row>
    <row r="228" spans="1:9" ht="12.75" hidden="1" customHeight="1">
      <c r="A228" s="175" t="s">
        <v>107</v>
      </c>
      <c r="B228" s="144" t="s">
        <v>84</v>
      </c>
      <c r="C228" s="136" t="s">
        <v>100</v>
      </c>
      <c r="D228" s="136" t="s">
        <v>9</v>
      </c>
      <c r="E228" s="161"/>
      <c r="F228" s="161"/>
      <c r="G228" s="123">
        <f>G232</f>
        <v>0</v>
      </c>
      <c r="H228" s="123">
        <f>H232</f>
        <v>0</v>
      </c>
      <c r="I228" s="123">
        <f>I232</f>
        <v>0</v>
      </c>
    </row>
    <row r="229" spans="1:9" ht="12.75" hidden="1" customHeight="1">
      <c r="A229" s="57" t="s">
        <v>333</v>
      </c>
      <c r="B229" s="152" t="s">
        <v>84</v>
      </c>
      <c r="C229" s="147" t="s">
        <v>100</v>
      </c>
      <c r="D229" s="147" t="s">
        <v>9</v>
      </c>
      <c r="E229" s="147" t="s">
        <v>89</v>
      </c>
      <c r="F229" s="154"/>
      <c r="G229" s="124">
        <f>G230</f>
        <v>0</v>
      </c>
      <c r="H229" s="124">
        <f>H230</f>
        <v>0</v>
      </c>
      <c r="I229" s="123">
        <f>I230</f>
        <v>0</v>
      </c>
    </row>
    <row r="230" spans="1:9" ht="12.75" hidden="1" customHeight="1">
      <c r="A230" s="57" t="s">
        <v>334</v>
      </c>
      <c r="B230" s="152" t="s">
        <v>84</v>
      </c>
      <c r="C230" s="147" t="s">
        <v>100</v>
      </c>
      <c r="D230" s="147" t="s">
        <v>9</v>
      </c>
      <c r="E230" s="147" t="s">
        <v>113</v>
      </c>
      <c r="F230" s="154"/>
      <c r="G230" s="124">
        <f>G231</f>
        <v>0</v>
      </c>
      <c r="H230" s="124">
        <f>H231</f>
        <v>0</v>
      </c>
      <c r="I230" s="123">
        <f>I231</f>
        <v>0</v>
      </c>
    </row>
    <row r="231" spans="1:9" ht="25.5" hidden="1" customHeight="1">
      <c r="A231" s="57" t="s">
        <v>90</v>
      </c>
      <c r="B231" s="152" t="s">
        <v>84</v>
      </c>
      <c r="C231" s="147" t="s">
        <v>100</v>
      </c>
      <c r="D231" s="147" t="s">
        <v>9</v>
      </c>
      <c r="E231" s="147" t="s">
        <v>113</v>
      </c>
      <c r="F231" s="154" t="s">
        <v>91</v>
      </c>
      <c r="G231" s="124">
        <v>0</v>
      </c>
      <c r="H231" s="124">
        <v>0</v>
      </c>
      <c r="I231" s="123">
        <v>0</v>
      </c>
    </row>
    <row r="232" spans="1:9" ht="25.5" hidden="1" customHeight="1">
      <c r="A232" s="170" t="s">
        <v>42</v>
      </c>
      <c r="B232" s="152" t="s">
        <v>84</v>
      </c>
      <c r="C232" s="147" t="s">
        <v>100</v>
      </c>
      <c r="D232" s="147" t="s">
        <v>9</v>
      </c>
      <c r="E232" s="147" t="s">
        <v>185</v>
      </c>
      <c r="F232" s="154"/>
      <c r="G232" s="124">
        <f>G233+G236+G238</f>
        <v>0</v>
      </c>
      <c r="H232" s="124">
        <f>H233+H236+H238</f>
        <v>0</v>
      </c>
      <c r="I232" s="123">
        <f>I233+I236+I238</f>
        <v>0</v>
      </c>
    </row>
    <row r="233" spans="1:9" ht="25.5" hidden="1" customHeight="1">
      <c r="A233" s="57" t="s">
        <v>179</v>
      </c>
      <c r="B233" s="152" t="s">
        <v>84</v>
      </c>
      <c r="C233" s="147" t="s">
        <v>100</v>
      </c>
      <c r="D233" s="147" t="s">
        <v>9</v>
      </c>
      <c r="E233" s="147" t="s">
        <v>186</v>
      </c>
      <c r="F233" s="154" t="s">
        <v>198</v>
      </c>
      <c r="G233" s="124">
        <f>G234+G235</f>
        <v>0</v>
      </c>
      <c r="H233" s="124">
        <f>H234+H235</f>
        <v>0</v>
      </c>
      <c r="I233" s="123">
        <f>I234+I235</f>
        <v>0</v>
      </c>
    </row>
    <row r="234" spans="1:9" ht="25.5" hidden="1" customHeight="1">
      <c r="A234" s="57" t="s">
        <v>180</v>
      </c>
      <c r="B234" s="152" t="s">
        <v>84</v>
      </c>
      <c r="C234" s="147" t="s">
        <v>100</v>
      </c>
      <c r="D234" s="147" t="s">
        <v>9</v>
      </c>
      <c r="E234" s="147" t="s">
        <v>186</v>
      </c>
      <c r="F234" s="154" t="s">
        <v>199</v>
      </c>
      <c r="G234" s="124">
        <v>0</v>
      </c>
      <c r="H234" s="124">
        <v>0</v>
      </c>
      <c r="I234" s="123">
        <v>0</v>
      </c>
    </row>
    <row r="235" spans="1:9" ht="12.75" hidden="1" customHeight="1">
      <c r="A235" s="156" t="s">
        <v>181</v>
      </c>
      <c r="B235" s="152" t="s">
        <v>84</v>
      </c>
      <c r="C235" s="147" t="s">
        <v>100</v>
      </c>
      <c r="D235" s="147" t="s">
        <v>9</v>
      </c>
      <c r="E235" s="147" t="s">
        <v>186</v>
      </c>
      <c r="F235" s="154" t="s">
        <v>200</v>
      </c>
      <c r="G235" s="124">
        <v>0</v>
      </c>
      <c r="H235" s="124">
        <v>0</v>
      </c>
      <c r="I235" s="123">
        <v>0</v>
      </c>
    </row>
    <row r="236" spans="1:9" ht="12.75" hidden="1" customHeight="1">
      <c r="A236" s="57" t="s">
        <v>153</v>
      </c>
      <c r="B236" s="152" t="s">
        <v>84</v>
      </c>
      <c r="C236" s="147" t="s">
        <v>100</v>
      </c>
      <c r="D236" s="147" t="s">
        <v>9</v>
      </c>
      <c r="E236" s="147" t="s">
        <v>186</v>
      </c>
      <c r="F236" s="154" t="s">
        <v>191</v>
      </c>
      <c r="G236" s="124">
        <f>G237</f>
        <v>0</v>
      </c>
      <c r="H236" s="124">
        <f>H237</f>
        <v>0</v>
      </c>
      <c r="I236" s="123">
        <f>I237</f>
        <v>0</v>
      </c>
    </row>
    <row r="237" spans="1:9" ht="12.75" hidden="1" customHeight="1">
      <c r="A237" s="57" t="s">
        <v>154</v>
      </c>
      <c r="B237" s="152" t="s">
        <v>84</v>
      </c>
      <c r="C237" s="147" t="s">
        <v>100</v>
      </c>
      <c r="D237" s="147" t="s">
        <v>9</v>
      </c>
      <c r="E237" s="147" t="s">
        <v>186</v>
      </c>
      <c r="F237" s="154" t="s">
        <v>192</v>
      </c>
      <c r="G237" s="124">
        <v>0</v>
      </c>
      <c r="H237" s="124">
        <v>0</v>
      </c>
      <c r="I237" s="123">
        <v>0</v>
      </c>
    </row>
    <row r="238" spans="1:9" hidden="1">
      <c r="A238" s="57" t="s">
        <v>155</v>
      </c>
      <c r="B238" s="152" t="s">
        <v>84</v>
      </c>
      <c r="C238" s="147" t="s">
        <v>100</v>
      </c>
      <c r="D238" s="147" t="s">
        <v>9</v>
      </c>
      <c r="E238" s="147" t="s">
        <v>186</v>
      </c>
      <c r="F238" s="154" t="s">
        <v>193</v>
      </c>
      <c r="G238" s="124">
        <f>G239+G240</f>
        <v>0</v>
      </c>
      <c r="H238" s="124">
        <f>H239+H240</f>
        <v>0</v>
      </c>
      <c r="I238" s="123">
        <f>I239+I240</f>
        <v>0</v>
      </c>
    </row>
    <row r="239" spans="1:9" ht="12.75" hidden="1" customHeight="1">
      <c r="A239" s="57" t="s">
        <v>156</v>
      </c>
      <c r="B239" s="152" t="s">
        <v>84</v>
      </c>
      <c r="C239" s="147" t="s">
        <v>100</v>
      </c>
      <c r="D239" s="147" t="s">
        <v>9</v>
      </c>
      <c r="E239" s="147" t="s">
        <v>186</v>
      </c>
      <c r="F239" s="154" t="s">
        <v>194</v>
      </c>
      <c r="G239" s="124">
        <v>0</v>
      </c>
      <c r="H239" s="124">
        <v>0</v>
      </c>
      <c r="I239" s="123">
        <v>0</v>
      </c>
    </row>
    <row r="240" spans="1:9" hidden="1">
      <c r="A240" s="57" t="s">
        <v>157</v>
      </c>
      <c r="B240" s="152" t="s">
        <v>84</v>
      </c>
      <c r="C240" s="147" t="s">
        <v>100</v>
      </c>
      <c r="D240" s="147" t="s">
        <v>9</v>
      </c>
      <c r="E240" s="147" t="s">
        <v>186</v>
      </c>
      <c r="F240" s="154" t="s">
        <v>195</v>
      </c>
      <c r="G240" s="124">
        <v>0</v>
      </c>
      <c r="H240" s="124">
        <v>0</v>
      </c>
      <c r="I240" s="123">
        <v>0</v>
      </c>
    </row>
    <row r="241" spans="1:9">
      <c r="A241" s="175" t="s">
        <v>103</v>
      </c>
      <c r="B241" s="144" t="s">
        <v>84</v>
      </c>
      <c r="C241" s="136" t="s">
        <v>100</v>
      </c>
      <c r="D241" s="136" t="s">
        <v>18</v>
      </c>
      <c r="E241" s="161"/>
      <c r="F241" s="151"/>
      <c r="G241" s="123">
        <f>G242</f>
        <v>338</v>
      </c>
      <c r="H241" s="123">
        <f>H242</f>
        <v>85.3</v>
      </c>
      <c r="I241" s="121">
        <f>H241/G241*100</f>
        <v>25.236686390532544</v>
      </c>
    </row>
    <row r="242" spans="1:9" ht="25.5">
      <c r="A242" s="171" t="s">
        <v>34</v>
      </c>
      <c r="B242" s="152" t="s">
        <v>84</v>
      </c>
      <c r="C242" s="147" t="s">
        <v>100</v>
      </c>
      <c r="D242" s="147" t="s">
        <v>18</v>
      </c>
      <c r="E242" s="8" t="s">
        <v>285</v>
      </c>
      <c r="F242" s="8"/>
      <c r="G242" s="124">
        <f>G245</f>
        <v>338</v>
      </c>
      <c r="H242" s="124">
        <f>H245</f>
        <v>85.3</v>
      </c>
      <c r="I242" s="122">
        <f>H242/G242*100</f>
        <v>25.236686390532544</v>
      </c>
    </row>
    <row r="243" spans="1:9" ht="38.25">
      <c r="A243" s="171" t="s">
        <v>187</v>
      </c>
      <c r="B243" s="152" t="s">
        <v>84</v>
      </c>
      <c r="C243" s="147" t="s">
        <v>100</v>
      </c>
      <c r="D243" s="147" t="s">
        <v>18</v>
      </c>
      <c r="E243" s="8" t="s">
        <v>286</v>
      </c>
      <c r="F243" s="168"/>
      <c r="G243" s="124">
        <f>G244</f>
        <v>338</v>
      </c>
      <c r="H243" s="124">
        <f>H244</f>
        <v>85.3</v>
      </c>
      <c r="I243" s="122">
        <f>H243/G243*100</f>
        <v>25.236686390532544</v>
      </c>
    </row>
    <row r="244" spans="1:9" ht="25.5">
      <c r="A244" s="156" t="s">
        <v>181</v>
      </c>
      <c r="B244" s="152" t="s">
        <v>84</v>
      </c>
      <c r="C244" s="147" t="s">
        <v>100</v>
      </c>
      <c r="D244" s="147" t="s">
        <v>18</v>
      </c>
      <c r="E244" s="8" t="s">
        <v>286</v>
      </c>
      <c r="F244" s="168">
        <v>240</v>
      </c>
      <c r="G244" s="124">
        <f>G245</f>
        <v>338</v>
      </c>
      <c r="H244" s="124">
        <f>H245</f>
        <v>85.3</v>
      </c>
      <c r="I244" s="122">
        <f>H244/G244*100</f>
        <v>25.236686390532544</v>
      </c>
    </row>
    <row r="245" spans="1:9" ht="25.5">
      <c r="A245" s="57" t="s">
        <v>153</v>
      </c>
      <c r="B245" s="152" t="s">
        <v>84</v>
      </c>
      <c r="C245" s="147" t="s">
        <v>100</v>
      </c>
      <c r="D245" s="147" t="s">
        <v>18</v>
      </c>
      <c r="E245" s="8" t="s">
        <v>286</v>
      </c>
      <c r="F245" s="154" t="s">
        <v>192</v>
      </c>
      <c r="G245" s="124">
        <f>208+100+30</f>
        <v>338</v>
      </c>
      <c r="H245" s="124">
        <v>85.3</v>
      </c>
      <c r="I245" s="122">
        <f>H245/G245*100</f>
        <v>25.236686390532544</v>
      </c>
    </row>
    <row r="246" spans="1:9">
      <c r="A246" s="68" t="s">
        <v>7</v>
      </c>
      <c r="B246" s="147" t="s">
        <v>84</v>
      </c>
      <c r="C246" s="8"/>
      <c r="D246" s="8"/>
      <c r="E246" s="8"/>
      <c r="F246" s="8"/>
      <c r="G246" s="123">
        <f>G16+G33+G63+G75+G84+G101+G124+G174+G207+G227+G59+G55+G50+G23</f>
        <v>41304.570339999991</v>
      </c>
      <c r="H246" s="123">
        <f>H16+H33+H63+H75+H84+H101+H124+H174+H207+H227+H59+H55+H50+H23</f>
        <v>7557.9349999999995</v>
      </c>
      <c r="I246" s="121">
        <f>H246/G246*100</f>
        <v>18.298059846129853</v>
      </c>
    </row>
    <row r="247" spans="1:9">
      <c r="A247" s="199"/>
      <c r="B247" s="200"/>
      <c r="C247" s="200"/>
      <c r="D247" s="200"/>
      <c r="E247" s="201"/>
      <c r="F247" s="200"/>
      <c r="G247" s="202"/>
    </row>
    <row r="248" spans="1:9">
      <c r="A248" s="199"/>
      <c r="B248" s="200"/>
      <c r="C248" s="200"/>
      <c r="D248" s="200"/>
      <c r="E248" s="201"/>
      <c r="F248" s="200"/>
      <c r="G248" s="202"/>
    </row>
  </sheetData>
  <mergeCells count="8">
    <mergeCell ref="A5:I5"/>
    <mergeCell ref="A4:I4"/>
    <mergeCell ref="A3:I3"/>
    <mergeCell ref="A2:I2"/>
    <mergeCell ref="A10:F10"/>
    <mergeCell ref="A9:G9"/>
    <mergeCell ref="A1:I1"/>
    <mergeCell ref="A8:I8"/>
  </mergeCells>
  <printOptions horizontalCentered="1"/>
  <pageMargins left="0.78740157480314965" right="0.31496062992125984" top="0.74803149606299213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workbookViewId="0">
      <selection activeCell="B32" sqref="B32"/>
    </sheetView>
  </sheetViews>
  <sheetFormatPr defaultRowHeight="12.75"/>
  <cols>
    <col min="1" max="1" width="53" customWidth="1"/>
    <col min="2" max="2" width="23.5703125" customWidth="1"/>
    <col min="3" max="5" width="13.28515625" customWidth="1"/>
  </cols>
  <sheetData>
    <row r="1" spans="1:6">
      <c r="A1" s="208" t="s">
        <v>356</v>
      </c>
      <c r="B1" s="208"/>
      <c r="C1" s="208"/>
      <c r="D1" s="208"/>
      <c r="E1" s="208"/>
      <c r="F1" s="5"/>
    </row>
    <row r="2" spans="1:6">
      <c r="A2" s="208" t="s">
        <v>345</v>
      </c>
      <c r="B2" s="208"/>
      <c r="C2" s="208"/>
      <c r="D2" s="208"/>
      <c r="E2" s="208"/>
      <c r="F2" s="5"/>
    </row>
    <row r="3" spans="1:6">
      <c r="A3" s="208" t="s">
        <v>346</v>
      </c>
      <c r="B3" s="208"/>
      <c r="C3" s="208"/>
      <c r="D3" s="208"/>
      <c r="E3" s="208"/>
      <c r="F3" s="5"/>
    </row>
    <row r="4" spans="1:6">
      <c r="A4" s="208" t="s">
        <v>347</v>
      </c>
      <c r="B4" s="208"/>
      <c r="C4" s="208"/>
      <c r="D4" s="208"/>
      <c r="E4" s="208"/>
      <c r="F4" s="5"/>
    </row>
    <row r="5" spans="1:6">
      <c r="A5" s="218"/>
      <c r="B5" s="215" t="s">
        <v>349</v>
      </c>
      <c r="C5" s="215"/>
      <c r="D5" s="215"/>
      <c r="E5" s="215"/>
      <c r="F5" s="5"/>
    </row>
    <row r="6" spans="1:6" ht="15.75">
      <c r="A6" s="209" t="s">
        <v>122</v>
      </c>
      <c r="B6" s="209"/>
      <c r="C6" s="209"/>
      <c r="D6" s="209"/>
      <c r="E6" s="209"/>
      <c r="F6" s="5"/>
    </row>
    <row r="7" spans="1:6" ht="15.75">
      <c r="A7" s="210" t="s">
        <v>357</v>
      </c>
      <c r="B7" s="210"/>
      <c r="C7" s="210"/>
      <c r="D7" s="210"/>
      <c r="E7" s="210"/>
      <c r="F7" s="5"/>
    </row>
    <row r="8" spans="1:6">
      <c r="A8" s="5"/>
      <c r="B8" s="5"/>
      <c r="C8" s="5"/>
      <c r="D8" s="5"/>
      <c r="E8" s="5"/>
      <c r="F8" s="5"/>
    </row>
    <row r="9" spans="1:6" ht="13.5" thickBot="1">
      <c r="A9" s="5"/>
      <c r="B9" s="5"/>
      <c r="C9" s="5"/>
      <c r="D9" s="5"/>
      <c r="E9" s="5"/>
      <c r="F9" s="5"/>
    </row>
    <row r="10" spans="1:6" ht="51.75" thickBot="1">
      <c r="A10" s="7" t="s">
        <v>59</v>
      </c>
      <c r="B10" s="16" t="s">
        <v>119</v>
      </c>
      <c r="C10" s="222" t="s">
        <v>350</v>
      </c>
      <c r="D10" s="222" t="s">
        <v>351</v>
      </c>
      <c r="E10" s="222" t="s">
        <v>352</v>
      </c>
      <c r="F10" s="5"/>
    </row>
    <row r="11" spans="1:6" ht="25.5">
      <c r="A11" s="126" t="s">
        <v>118</v>
      </c>
      <c r="B11" s="51" t="s">
        <v>203</v>
      </c>
      <c r="C11" s="127">
        <f>C12+C16</f>
        <v>3018.5603399999891</v>
      </c>
      <c r="D11" s="127">
        <f>D12+D16</f>
        <v>83.784999999999854</v>
      </c>
      <c r="E11" s="127">
        <f>E12+E16</f>
        <v>-1.2238229512679411</v>
      </c>
      <c r="F11" s="5"/>
    </row>
    <row r="12" spans="1:6">
      <c r="A12" s="20" t="s">
        <v>60</v>
      </c>
      <c r="B12" s="11" t="s">
        <v>204</v>
      </c>
      <c r="C12" s="25">
        <f>C13</f>
        <v>-38286.01</v>
      </c>
      <c r="D12" s="25">
        <f>D13</f>
        <v>-7474.15</v>
      </c>
      <c r="E12" s="25">
        <f>E13</f>
        <v>-19.521882797397794</v>
      </c>
      <c r="F12" s="5"/>
    </row>
    <row r="13" spans="1:6">
      <c r="A13" s="19" t="s">
        <v>61</v>
      </c>
      <c r="B13" s="10" t="s">
        <v>205</v>
      </c>
      <c r="C13" s="13">
        <f>C14</f>
        <v>-38286.01</v>
      </c>
      <c r="D13" s="13">
        <f>D14</f>
        <v>-7474.15</v>
      </c>
      <c r="E13" s="13">
        <f>E14</f>
        <v>-19.521882797397794</v>
      </c>
      <c r="F13" s="5"/>
    </row>
    <row r="14" spans="1:6">
      <c r="A14" s="21" t="s">
        <v>62</v>
      </c>
      <c r="B14" s="10" t="s">
        <v>206</v>
      </c>
      <c r="C14" s="13">
        <f>C15</f>
        <v>-38286.01</v>
      </c>
      <c r="D14" s="13">
        <f>D15</f>
        <v>-7474.15</v>
      </c>
      <c r="E14" s="13">
        <f>E15</f>
        <v>-19.521882797397794</v>
      </c>
      <c r="F14" s="5"/>
    </row>
    <row r="15" spans="1:6" ht="25.5">
      <c r="A15" s="128" t="s">
        <v>120</v>
      </c>
      <c r="B15" s="15" t="s">
        <v>207</v>
      </c>
      <c r="C15" s="127">
        <f>-№1!C47</f>
        <v>-38286.01</v>
      </c>
      <c r="D15" s="127">
        <f>-№1!D47</f>
        <v>-7474.15</v>
      </c>
      <c r="E15" s="127">
        <f>-№1!E47</f>
        <v>-19.521882797397794</v>
      </c>
      <c r="F15" s="5"/>
    </row>
    <row r="16" spans="1:6">
      <c r="A16" s="19" t="s">
        <v>43</v>
      </c>
      <c r="B16" s="11" t="s">
        <v>208</v>
      </c>
      <c r="C16" s="13">
        <f>C17</f>
        <v>41304.570339999991</v>
      </c>
      <c r="D16" s="13">
        <f>D17</f>
        <v>7557.9349999999995</v>
      </c>
      <c r="E16" s="13">
        <f>E17</f>
        <v>18.298059846129853</v>
      </c>
      <c r="F16" s="5"/>
    </row>
    <row r="17" spans="1:6">
      <c r="A17" s="19" t="s">
        <v>44</v>
      </c>
      <c r="B17" s="10" t="s">
        <v>209</v>
      </c>
      <c r="C17" s="13">
        <f>C18</f>
        <v>41304.570339999991</v>
      </c>
      <c r="D17" s="13">
        <f>D18</f>
        <v>7557.9349999999995</v>
      </c>
      <c r="E17" s="13">
        <f>E18</f>
        <v>18.298059846129853</v>
      </c>
      <c r="F17" s="5"/>
    </row>
    <row r="18" spans="1:6">
      <c r="A18" s="19" t="s">
        <v>45</v>
      </c>
      <c r="B18" s="10" t="s">
        <v>210</v>
      </c>
      <c r="C18" s="13">
        <f>C19</f>
        <v>41304.570339999991</v>
      </c>
      <c r="D18" s="13">
        <f>D19</f>
        <v>7557.9349999999995</v>
      </c>
      <c r="E18" s="13">
        <f>E19</f>
        <v>18.298059846129853</v>
      </c>
      <c r="F18" s="5"/>
    </row>
    <row r="19" spans="1:6" ht="25.5">
      <c r="A19" s="129" t="s">
        <v>121</v>
      </c>
      <c r="B19" s="15" t="s">
        <v>211</v>
      </c>
      <c r="C19" s="127">
        <f>' №3'!G246</f>
        <v>41304.570339999991</v>
      </c>
      <c r="D19" s="127">
        <f>' №3'!H246</f>
        <v>7557.9349999999995</v>
      </c>
      <c r="E19" s="127">
        <f>' №3'!I246</f>
        <v>18.298059846129853</v>
      </c>
      <c r="F19" s="5"/>
    </row>
    <row r="20" spans="1:6">
      <c r="A20" s="5"/>
      <c r="B20" s="5"/>
      <c r="C20" s="5"/>
      <c r="D20" s="5"/>
      <c r="E20" s="5"/>
      <c r="F20" s="5"/>
    </row>
    <row r="21" spans="1:6">
      <c r="A21" s="5"/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>
      <c r="A23" s="5"/>
      <c r="B23" s="5"/>
      <c r="C23" s="5"/>
      <c r="D23" s="5"/>
      <c r="E23" s="5"/>
      <c r="F23" s="5"/>
    </row>
    <row r="24" spans="1:6">
      <c r="A24" s="5"/>
      <c r="B24" s="5"/>
      <c r="C24" s="5"/>
      <c r="D24" s="5"/>
      <c r="E24" s="5"/>
      <c r="F24" s="5"/>
    </row>
    <row r="25" spans="1:6">
      <c r="A25" s="5"/>
      <c r="B25" s="5"/>
      <c r="C25" s="5"/>
      <c r="D25" s="5"/>
      <c r="E25" s="5"/>
      <c r="F25" s="5"/>
    </row>
    <row r="26" spans="1:6">
      <c r="A26" s="5"/>
      <c r="B26" s="5"/>
      <c r="C26" s="5"/>
      <c r="D26" s="5"/>
      <c r="E26" s="5"/>
      <c r="F26" s="5"/>
    </row>
    <row r="27" spans="1:6">
      <c r="A27" s="5"/>
      <c r="B27" s="5"/>
      <c r="C27" s="5"/>
      <c r="D27" s="5"/>
      <c r="E27" s="5"/>
      <c r="F27" s="5"/>
    </row>
    <row r="28" spans="1:6">
      <c r="A28" s="5"/>
      <c r="B28" s="5"/>
      <c r="C28" s="5"/>
      <c r="D28" s="5"/>
      <c r="E28" s="5"/>
      <c r="F28" s="5"/>
    </row>
    <row r="29" spans="1:6">
      <c r="A29" s="5"/>
      <c r="B29" s="5"/>
      <c r="C29" s="5"/>
      <c r="D29" s="5"/>
      <c r="E29" s="5"/>
      <c r="F29" s="5"/>
    </row>
    <row r="30" spans="1:6">
      <c r="A30" s="5"/>
      <c r="B30" s="5"/>
      <c r="C30" s="5"/>
      <c r="D30" s="5"/>
      <c r="E30" s="5"/>
      <c r="F30" s="5"/>
    </row>
    <row r="31" spans="1:6">
      <c r="A31" s="5"/>
      <c r="B31" s="5"/>
      <c r="C31" s="5"/>
      <c r="D31" s="5"/>
      <c r="E31" s="5"/>
      <c r="F31" s="5"/>
    </row>
    <row r="32" spans="1:6">
      <c r="A32" s="5"/>
      <c r="B32" s="5"/>
      <c r="C32" s="5"/>
      <c r="D32" s="5"/>
      <c r="E32" s="5"/>
      <c r="F32" s="5"/>
    </row>
    <row r="33" spans="1:6">
      <c r="A33" s="5"/>
      <c r="B33" s="5"/>
      <c r="C33" s="5"/>
      <c r="D33" s="5"/>
      <c r="E33" s="5"/>
      <c r="F33" s="5"/>
    </row>
  </sheetData>
  <mergeCells count="7">
    <mergeCell ref="A2:E2"/>
    <mergeCell ref="A3:E3"/>
    <mergeCell ref="A4:E4"/>
    <mergeCell ref="B5:E5"/>
    <mergeCell ref="A1:E1"/>
    <mergeCell ref="A6:E6"/>
    <mergeCell ref="A7:E7"/>
  </mergeCells>
  <pageMargins left="1.1811023622047245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№1</vt:lpstr>
      <vt:lpstr> №2</vt:lpstr>
      <vt:lpstr> №3</vt:lpstr>
      <vt:lpstr>№4</vt:lpstr>
      <vt:lpstr>' №2'!Область_печати</vt:lpstr>
      <vt:lpstr>' №3'!Область_печати</vt:lpstr>
      <vt:lpstr>№1!Область_печати</vt:lpstr>
      <vt:lpstr>№4!Область_печати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ГИСГМП</cp:lastModifiedBy>
  <cp:lastPrinted>2020-04-20T08:17:20Z</cp:lastPrinted>
  <dcterms:created xsi:type="dcterms:W3CDTF">2005-12-21T14:19:12Z</dcterms:created>
  <dcterms:modified xsi:type="dcterms:W3CDTF">2020-04-20T08:57:29Z</dcterms:modified>
</cp:coreProperties>
</file>