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9045" tabRatio="595" activeTab="0"/>
  </bookViews>
  <sheets>
    <sheet name="прил 5" sheetId="1" r:id="rId1"/>
    <sheet name="прил 6" sheetId="2" r:id="rId2"/>
  </sheets>
  <externalReferences>
    <externalReference r:id="rId5"/>
  </externalReferences>
  <definedNames>
    <definedName name="_xlnm.Print_Titles" localSheetId="1">'прил 6'!$12:$14</definedName>
    <definedName name="_xlnm.Print_Area" localSheetId="0">'прил 5'!$A$1:$D$65</definedName>
  </definedNames>
  <calcPr fullCalcOnLoad="1" refMode="R1C1"/>
</workbook>
</file>

<file path=xl/sharedStrings.xml><?xml version="1.0" encoding="utf-8"?>
<sst xmlns="http://schemas.openxmlformats.org/spreadsheetml/2006/main" count="1547" uniqueCount="307">
  <si>
    <t>по разделам, подразделам функциональной классификации</t>
  </si>
  <si>
    <t>расходов бюджетов Российской Федерации</t>
  </si>
  <si>
    <t>Сумма, тыс.рублей</t>
  </si>
  <si>
    <t>Наименование</t>
  </si>
  <si>
    <t>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</si>
  <si>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</si>
  <si>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</si>
  <si>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</si>
  <si>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</si>
  <si>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</si>
  <si>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</si>
  <si>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</si>
  <si>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</si>
  <si>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</si>
  <si>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</si>
  <si>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</si>
  <si>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</si>
  <si>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</si>
  <si>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</si>
  <si>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</si>
  <si>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</si>
  <si>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</si>
  <si>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</si>
  <si>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</si>
  <si>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</si>
  <si>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</si>
  <si>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</si>
  <si>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</si>
  <si>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</si>
  <si>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</si>
  <si>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</si>
  <si>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</si>
  <si>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</si>
  <si>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 xml:space="preserve">Культура </t>
  </si>
  <si>
    <t>Другие вопросы в области культуры, кинематографии и средств массовой информации</t>
  </si>
  <si>
    <t>Спорт и физическая культура</t>
  </si>
  <si>
    <t xml:space="preserve">Социальная политика </t>
  </si>
  <si>
    <t>Пенсионное обеспечение</t>
  </si>
  <si>
    <t>Социальное обеспечение населения</t>
  </si>
  <si>
    <t>Меры социальной поддержки граждан</t>
  </si>
  <si>
    <t>Межбюджетные трансферты</t>
  </si>
  <si>
    <t>Финансовая помощь бюджетам других уровней</t>
  </si>
  <si>
    <t>В С Е Г О</t>
  </si>
  <si>
    <t>Целевая статья</t>
  </si>
  <si>
    <t>Проведение выборов и референдумов</t>
  </si>
  <si>
    <t>12</t>
  </si>
  <si>
    <t>Глава</t>
  </si>
  <si>
    <t>Жилищное хозяйство</t>
  </si>
  <si>
    <t>10</t>
  </si>
  <si>
    <t>Культура, кинематография и средства массовой информации</t>
  </si>
  <si>
    <t>Глава муниципального образования</t>
  </si>
  <si>
    <t>Расходы на осуществление государственных полномочий по созданию и функционированию административных комиссий</t>
  </si>
  <si>
    <t>Национальная оборона</t>
  </si>
  <si>
    <t>Мобилизационная и вневойсковая подготовка</t>
  </si>
  <si>
    <t>Благоустройство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</si>
  <si>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</si>
  <si>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</si>
  <si>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главы муниципального образования</t>
  </si>
  <si>
    <t>Обеспечение пожарной безопасности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</si>
  <si>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</si>
  <si>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Федерации, муниципальных служащих</t>
  </si>
  <si>
    <t xml:space="preserve">Национальная экономика  </t>
  </si>
  <si>
    <t>к Решению муниципального Совета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</si>
  <si>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</si>
  <si>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</si>
  <si>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819</t>
  </si>
  <si>
    <t>Подраздел</t>
  </si>
  <si>
    <t>Мероприятия по землеустройству и землепользованию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</si>
  <si>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</si>
  <si>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</si>
  <si>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11</t>
  </si>
  <si>
    <t>13</t>
  </si>
  <si>
    <t>Массовый спорт</t>
  </si>
  <si>
    <t>Физическая культура и спорт</t>
  </si>
  <si>
    <t>Субсидии на компенсацию участникам программы уплаченных процентов по целевым кредитам, не превышающих ставку рефинансирования, установленную ЦБ РФ</t>
  </si>
  <si>
    <t>Дорожное хозяйство (дорожные фонды)</t>
  </si>
  <si>
    <t>глава</t>
  </si>
  <si>
    <t>Раз-дел</t>
  </si>
  <si>
    <t>Под-раз-дел</t>
  </si>
  <si>
    <t>Вид рас-ходов</t>
  </si>
  <si>
    <t>сумма тыс. руб.</t>
  </si>
  <si>
    <t>768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</si>
  <si>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</si>
  <si>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органов местного самоуправления и обеспечение их функций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</si>
  <si>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</si>
  <si>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содержание  органов местного самоуправления и обеспечение их функций</t>
  </si>
  <si>
    <t>Обеспечение деятельности органов местного самоуправления</t>
  </si>
  <si>
    <t>Иные бюджетные ассигнования</t>
  </si>
  <si>
    <t>800</t>
  </si>
  <si>
    <t>Осуществление первичного воинского учета</t>
  </si>
  <si>
    <t>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</si>
  <si>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</si>
  <si>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Расходы в области жилищно-коммунального хозяйства</t>
  </si>
  <si>
    <t>Мероприятия  в области жилищного хозяйства</t>
  </si>
  <si>
    <t>Мероприятия  в области коммунального хозяйства</t>
  </si>
  <si>
    <t>Мероприятия в области физической культуры и спорта</t>
  </si>
  <si>
    <t>Культура</t>
  </si>
  <si>
    <t>ВСЕГО</t>
  </si>
  <si>
    <t xml:space="preserve">к Решению муниципального Совета </t>
  </si>
  <si>
    <t>Администрация МО "Савинское"</t>
  </si>
  <si>
    <t>121</t>
  </si>
  <si>
    <t>120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</si>
  <si>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</si>
  <si>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</si>
  <si>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представительного органа муниципального образования</t>
  </si>
  <si>
    <t>Обеспечение функционирования главы муниципального образования</t>
  </si>
  <si>
    <t>123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</si>
  <si>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</si>
  <si>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</si>
  <si>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</si>
  <si>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</si>
  <si>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</si>
  <si>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</si>
  <si>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</si>
  <si>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</si>
  <si>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56 0 0000</t>
  </si>
  <si>
    <t>56 1 0000</t>
  </si>
  <si>
    <t>Специальные расходы</t>
  </si>
  <si>
    <t>880</t>
  </si>
  <si>
    <t>Резервные средства</t>
  </si>
  <si>
    <t>870</t>
  </si>
  <si>
    <t>Депутаты представительного органа муниципального образования</t>
  </si>
  <si>
    <t>Расходы в области национальной экономики</t>
  </si>
  <si>
    <t>Расходы в области коммунального хозяйства</t>
  </si>
  <si>
    <t>Мероприятия  в области уличного освещения</t>
  </si>
  <si>
    <t>Мероприятия в области организации и содержании мест захоронений</t>
  </si>
  <si>
    <t>Расходы в области благоустройства территорий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</si>
  <si>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</si>
  <si>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</si>
  <si>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611</t>
  </si>
  <si>
    <t>Социальная политика</t>
  </si>
  <si>
    <t>Долгосрочная целевая программа Архангельской области"Активизация индивидуального жилищного строительства в Архангельской области"на 2009-2014годы</t>
  </si>
  <si>
    <t>Иные выплаты населению</t>
  </si>
  <si>
    <t>360</t>
  </si>
  <si>
    <t>300</t>
  </si>
  <si>
    <t xml:space="preserve">Социальное обеспечение и иные выплаты населению
</t>
  </si>
  <si>
    <t xml:space="preserve"> "Градостроительное развитие Архангельской области на 2014 год"</t>
  </si>
  <si>
    <t>56 1 9002</t>
  </si>
  <si>
    <t>67 0 0000</t>
  </si>
  <si>
    <t>67 1 9001</t>
  </si>
  <si>
    <t>66 0 0000</t>
  </si>
  <si>
    <t>66 1 9001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</si>
  <si>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</si>
  <si>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Осуществление государственных полномочий в сфере административных правонарушений</t>
  </si>
  <si>
    <t>Охрана семьи и детства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</si>
  <si>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</si>
  <si>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</si>
  <si>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412</t>
  </si>
  <si>
    <t>67 1 9000</t>
  </si>
  <si>
    <t>Бюджетные инвестиции</t>
  </si>
  <si>
    <t>Обеспечение жилыми помещениями</t>
  </si>
  <si>
    <t>Частичное возмещение расходов по предоставлению мер социальной поддержки квалифицированных специалистовучреждений,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</si>
  <si>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Субсидии бюджетным учреждениям на иные цели</t>
  </si>
  <si>
    <t>612</t>
  </si>
  <si>
    <t>Приложение №5</t>
  </si>
  <si>
    <t>Расходы на выплату персоналу государственных(муниципальных) оранов</t>
  </si>
  <si>
    <t>51 0 00 00000</t>
  </si>
  <si>
    <t>51 1 00 00000</t>
  </si>
  <si>
    <t>51 1 00 90010</t>
  </si>
  <si>
    <t>52 0 00 00000</t>
  </si>
  <si>
    <t>52 1 00 00000</t>
  </si>
  <si>
    <t>52 1 00 90010</t>
  </si>
  <si>
    <t xml:space="preserve">Муниципальная программа "Энергосбережение и повышение энергетической эффективности муниципального образования "Савинское" на 2016-2018 годы" </t>
  </si>
  <si>
    <t xml:space="preserve"> Закупка товаров, работ и услуг для обеспечения государственных(муниципальных) нужд</t>
  </si>
  <si>
    <t>Иные закупки товаров, работ и услуг для обеспечения государственных(муниципальных) нужд</t>
  </si>
  <si>
    <t>02 0 00 00000</t>
  </si>
  <si>
    <t>02 0 00 90011</t>
  </si>
  <si>
    <t>200</t>
  </si>
  <si>
    <t>02 0 00 90012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</si>
  <si>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</si>
  <si>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Перечисления другим бюджетам бюджетной системы Российской Федерации</t>
  </si>
  <si>
    <t>55 1 00 90010</t>
  </si>
  <si>
    <t>54 1 00 90010</t>
  </si>
  <si>
    <t>500</t>
  </si>
  <si>
    <t>56 1 00 90010</t>
  </si>
  <si>
    <t>Резервные фонды местных администраций</t>
  </si>
  <si>
    <t>57 1 00 90010</t>
  </si>
  <si>
    <t>Реализация мероприятий по энергосбережению и повышению энергетической эффективности МО "Савинское" (теплоэнергия)</t>
  </si>
  <si>
    <t>Реализация мероприятий по энергосбережению и повышению энергетической эффективности МО "Савинское" (электроснабжение)</t>
  </si>
  <si>
    <t>58 1 00 90010</t>
  </si>
  <si>
    <t>Расходы на обеспечение деятельности исполнительных органов местного самоуправления</t>
  </si>
  <si>
    <t>61 1 00 00000</t>
  </si>
  <si>
    <t>61 1 00 90010</t>
  </si>
  <si>
    <t>Расходы в области обеспечения пожарной безопасности, осуществляемые органами местного самоуправления</t>
  </si>
  <si>
    <t>62 1 00 00000</t>
  </si>
  <si>
    <t>62 1 00 90010</t>
  </si>
  <si>
    <t>Закупка товаров, работ и услуг для обеспечения государственных (муниципальных) нужд</t>
  </si>
  <si>
    <t>01 0 00 00000</t>
  </si>
  <si>
    <t>01 0 00 90011</t>
  </si>
  <si>
    <t xml:space="preserve"> 02 0 00 00000</t>
  </si>
  <si>
    <t xml:space="preserve"> 02 0 00 90012</t>
  </si>
  <si>
    <t>63 1 00 90010</t>
  </si>
  <si>
    <t>Закупка товаров, работ, услуг в целях капитального ремонта государственного (муниципального) имущества</t>
  </si>
  <si>
    <t>243</t>
  </si>
  <si>
    <t>64 0 00 00000</t>
  </si>
  <si>
    <t>64 1 00 90010</t>
  </si>
  <si>
    <t>65 1 00 00000</t>
  </si>
  <si>
    <t>65 1 00 90011</t>
  </si>
  <si>
    <t>65 1 00 90012</t>
  </si>
  <si>
    <t>Мероприятия в области благоустройства территорий</t>
  </si>
  <si>
    <t>65 1 00 90013</t>
  </si>
  <si>
    <t>67 1 00 00000</t>
  </si>
  <si>
    <t>67 1 00 90010</t>
  </si>
  <si>
    <t>Другие вопросы в области социальной политики</t>
  </si>
  <si>
    <t>Расходы в области социальной политики</t>
  </si>
  <si>
    <t>Мероприятия в области социальной политики</t>
  </si>
  <si>
    <t>68 1 00 90010</t>
  </si>
  <si>
    <t>Расходы в области физкультуры и спорта</t>
  </si>
  <si>
    <t>69 1 00 00000</t>
  </si>
  <si>
    <t>69 1 00 90010</t>
  </si>
  <si>
    <t>Предоставление субсидий бюджетным, автономным учреждениям и иным некомерческим организациями</t>
  </si>
  <si>
    <t>Наименование показателя</t>
  </si>
  <si>
    <t>53 1 00 90010</t>
  </si>
  <si>
    <t>66 1 00 90011</t>
  </si>
  <si>
    <t>830</t>
  </si>
  <si>
    <t>Исполнение судебных актов</t>
  </si>
  <si>
    <t>60 1 00 00000</t>
  </si>
  <si>
    <t>60 1 00 90010</t>
  </si>
  <si>
    <t>54 1 00 78680</t>
  </si>
  <si>
    <t>Капитальные вложения в объекты государственной (муниципальной) собственности</t>
  </si>
  <si>
    <t>312</t>
  </si>
  <si>
    <t>Иные пенсии, социальные доплаты к пенсиям</t>
  </si>
  <si>
    <t>59 1 00 51180</t>
  </si>
  <si>
    <t>59 0 00 00000</t>
  </si>
  <si>
    <t>540</t>
  </si>
  <si>
    <t>Иные межбюджетные трансферты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</si>
  <si>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</si>
  <si>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</si>
  <si>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 и услуг для обеспечения государственных(муниципальных) нужд</t>
  </si>
  <si>
    <t>Прочая закупка товаров, работ и услуг для обеспечения го сударственных (муниципальных) нужд</t>
  </si>
  <si>
    <t>Расходы на выплату персоналу государственных(муниципальных) органов</t>
  </si>
  <si>
    <t>Расходы на исполнение судебных актов по обращению взыскания на средства бюджета муниципального образования</t>
  </si>
  <si>
    <t>Прочие выплаты по обязательствам муниципального образования</t>
  </si>
  <si>
    <t>70 0 00 00000</t>
  </si>
  <si>
    <t>70 1 00 90010</t>
  </si>
  <si>
    <t>70 1  0090010</t>
  </si>
  <si>
    <t>321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</si>
  <si>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</si>
  <si>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</si>
  <si>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</si>
  <si>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70 1 00 88230</t>
  </si>
  <si>
    <t>Иные межбюджетные трансферты на софинансирование вопросов местного значения</t>
  </si>
  <si>
    <t>70 1  00 88230</t>
  </si>
  <si>
    <t>Муниципальная программа МО "Савинское" "Развитие дорожной сети муниципального образования "Савинское" на 2016-2018 годы"</t>
  </si>
  <si>
    <t>Мероприятия по капитальному ремонту, ремонту и  содержанию автомобильных дорог, расположенных на территории МО "Савинское"</t>
  </si>
  <si>
    <t>01 0 00 90012</t>
  </si>
  <si>
    <t>Муниципальная программа МО "Савинское" "Повышение безопасности дорожного движения муниципального образования "Савинское" на 2016-2018 годы"</t>
  </si>
  <si>
    <t>110</t>
  </si>
  <si>
    <t>Расходы на выплату персоналу казенных учреждений</t>
  </si>
  <si>
    <t>63 1 00 90000</t>
  </si>
  <si>
    <t>Расходы  в области жилищного хозяйства</t>
  </si>
  <si>
    <t>03 0 00 90010</t>
  </si>
  <si>
    <t>04 0 00 90010</t>
  </si>
  <si>
    <t>Непрограммные мероприятия в области благоустройства</t>
  </si>
  <si>
    <t>Муниципальная программа МО "Савинское" "Развитие культуры муниципального образования "Савинское" на 2018-2020 годы"</t>
  </si>
  <si>
    <t>05 0 00 00000</t>
  </si>
  <si>
    <t>05 0 00 90011</t>
  </si>
  <si>
    <t>Софинансирование в рамках муниципальной программы МО "Савинское" "Развитие культуры муниципального образования "Савинское" на 2018-2020 годы"</t>
  </si>
  <si>
    <t>05 0 00 90012</t>
  </si>
  <si>
    <t>04 0 00 00000</t>
  </si>
  <si>
    <t>Муниципальная программа МО "Савинское" "Повышение эффективности использования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</si>
  <si>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"Повышение эффективности использованимя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</si>
  <si>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"Развитие культуры муниципального образования "Савинское" на 2018-2020 годы"</t>
  </si>
  <si>
    <t>54 1 0078230</t>
  </si>
  <si>
    <t>05 0 00 S8310</t>
  </si>
  <si>
    <t>05 0 00 78240</t>
  </si>
  <si>
    <t>54 1 00 78230</t>
  </si>
  <si>
    <t>Софинансирование вопросов местного значения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</si>
  <si>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"О мероприятиях по рекализации государственной социальной политики"</t>
  </si>
  <si>
    <t>05 0 00 78230</t>
  </si>
  <si>
    <t>03 0 00 L5550</t>
  </si>
  <si>
    <t>831</t>
  </si>
  <si>
    <t>Перечисление другим бюджетам бюджетной системы Российской Федерации</t>
  </si>
  <si>
    <t>71 1 00 00000</t>
  </si>
  <si>
    <t xml:space="preserve">71 1 00 S3670 </t>
  </si>
  <si>
    <t>Софинансирование части дополнительных расходов на повышение минимального размера оплаты труда</t>
  </si>
  <si>
    <t>72 1 00 L4670</t>
  </si>
  <si>
    <t>54 1 00 S8080</t>
  </si>
  <si>
    <t>73 1 00 S8310</t>
  </si>
  <si>
    <t>05 0 00 90010</t>
  </si>
  <si>
    <t>Распределение расходов бюджета МО "Савинское" на 2019 год</t>
  </si>
  <si>
    <t>ВЕДОМСТВЕННАЯ СТРУКТУРА РАСХОДОВ БЮДЖЕТА                                                                                                        МУНИЦИПАЛЬНОГО ОБРАЗОВАНИЯ "САВИНСКОЕ" НА 2019 ГОД</t>
  </si>
  <si>
    <t>Приложение № 6</t>
  </si>
  <si>
    <t>58 1 00 78680</t>
  </si>
  <si>
    <t>71 1 F2 55550</t>
  </si>
  <si>
    <t>03 0 F2 55550</t>
  </si>
  <si>
    <t>03 0 00 00000</t>
  </si>
  <si>
    <t>Мероприятия по реализации муниципальной программы МО "Савинское" "Формирование современной городской среды муниципального образования "Савинское" на 2018-2024 годы"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</si>
  <si>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2018-2024 годы"</t>
  </si>
  <si>
    <t>Муниципальная программа МО "Савинское" "Энергосбережение и повышение энергетической эффективности муниципального образования "Савинское" на 2019-2021 годы"</t>
  </si>
  <si>
    <t>Обеспечение развития и укрепления материально-технической базы МКУК Социально-культурный центр "Мир"</t>
  </si>
  <si>
    <t>05 0 00 71400</t>
  </si>
  <si>
    <t>Расходы на поддержку территориального общественного самоуправления</t>
  </si>
  <si>
    <t>01 0 00 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</si>
  <si>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</si>
  <si>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06 0 00 00000</t>
  </si>
  <si>
    <t xml:space="preserve">07 </t>
  </si>
  <si>
    <t>06 1 00 S8530</t>
  </si>
  <si>
    <t>810</t>
  </si>
  <si>
    <t>Мододежная политика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</si>
  <si>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</si>
  <si>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«Патриотическое воспитание, развитие физической культуры, спорта, туризма и повышение эффективности реализации молодежной политики в
муниципальном образовании «Савинское» на 2019-2021 годы»
</t>
  </si>
  <si>
    <t>58 1 00 00000</t>
  </si>
  <si>
    <t>58 1 00 S8420</t>
  </si>
  <si>
    <t>71 1 00 S875Д</t>
  </si>
  <si>
    <t>Софинансирование мероприятий в рамкох муниципальной программы МО "Савинское" "Формирование современной городской среды муниципального образования "Савинское" на 2018-2024 годы"</t>
  </si>
  <si>
    <t>МО"Савинское"от 27.08.2019 № 193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</si>
</sst>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_р_._-;\-* #,##0.00_р_._-;_-* &quot;-&quot;?_р_._-;_-@_-"/>
    <numFmt numFmtId="178" formatCode="#,##0.00000_ ;\-#,##0.00000\ 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#,##0.0000_ ;\-#,##0.0000\ "/>
    <numFmt numFmtId="183" formatCode="#,##0.000_ ;\-#,##0.000\ "/>
    <numFmt numFmtId="184" formatCode="0.00000"/>
    <numFmt numFmtId="185" formatCode="_-* #,##0.000_р_._-;\-* #,##0.000_р_._-;_-* &quot;-&quot;?_р_._-;_-@_-"/>
    <numFmt numFmtId="186" formatCode="_-* #,##0.0000_р_._-;\-* #,##0.0000_р_._-;_-* &quot;-&quot;?_р_._-;_-@_-"/>
    <numFmt numFmtId="187" formatCode="_-* #,##0.00000_р_._-;\-* #,##0.00000_р_._-;_-* &quot;-&quot;?_р_._-;_-@_-"/>
    <numFmt numFmtId="188" formatCode="_-* #,##0.000_р_._-;\-* #,##0.000_р_._-;_-* &quot;-&quot;???_р_._-;_-@_-"/>
    <numFmt numFmtId="189" formatCode="_-* #,##0.00000_р_._-;\-* #,##0.00000_р_._-;_-* &quot;-&quot;?????_р_._-;_-@_-"/>
    <numFmt numFmtId="190" formatCode="0.0000"/>
    <numFmt numFmtId="191" formatCode="0.000"/>
    <numFmt numFmtId="192" formatCode="_-* #,##0.000000_р_._-;\-* #,##0.000000_р_._-;_-* &quot;-&quot;??_р_._-;_-@_-"/>
    <numFmt numFmtId="193" formatCode="#,##0.00_ ;\-#,##0.00\ "/>
    <numFmt numFmtId="194" formatCode="#,##0.0_ ;\-#,##0.0\ "/>
    <numFmt numFmtId="195" formatCode="#,##0_ ;\-#,##0\ 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_-* #,##0.0000000_р_._-;\-* #,##0.0000000_р_._-;_-* &quot;-&quot;??_р_._-;_-@_-"/>
    <numFmt numFmtId="209" formatCode="#,##0.0000000000"/>
  </numFmts>
  <fonts count="57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6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2" fillId="0" borderId="1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49" fontId="2" fillId="0" borderId="12" xfId="0" applyNumberFormat="1" applyFont="1" applyBorder="1" applyAlignment="1" quotePrefix="1">
      <alignment horizontal="center"/>
    </xf>
    <xf numFmtId="0" fontId="5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" fillId="0" borderId="14" xfId="0" applyFont="1" applyBorder="1" applyAlignment="1" quotePrefix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NumberFormat="1" applyFont="1" applyFill="1" applyBorder="1" applyAlignment="1">
      <alignment horizontal="justify" wrapText="1"/>
    </xf>
    <xf numFmtId="0" fontId="5" fillId="0" borderId="11" xfId="60" applyNumberFormat="1" applyFont="1" applyFill="1" applyBorder="1" applyAlignment="1">
      <alignment horizontal="justify" wrapText="1"/>
    </xf>
    <xf numFmtId="0" fontId="4" fillId="0" borderId="11" xfId="60" applyNumberFormat="1" applyFont="1" applyFill="1" applyBorder="1" applyAlignment="1">
      <alignment horizontal="center"/>
    </xf>
    <xf numFmtId="0" fontId="2" fillId="0" borderId="10" xfId="60" applyNumberFormat="1" applyFont="1" applyFill="1" applyBorder="1" applyAlignment="1">
      <alignment horizontal="justify" wrapText="1"/>
    </xf>
    <xf numFmtId="0" fontId="2" fillId="0" borderId="10" xfId="6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justify" wrapText="1"/>
    </xf>
    <xf numFmtId="0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172" fontId="1" fillId="0" borderId="0" xfId="6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5" xfId="0" applyNumberFormat="1" applyFont="1" applyFill="1" applyBorder="1" applyAlignment="1" quotePrefix="1">
      <alignment horizontal="center"/>
    </xf>
    <xf numFmtId="49" fontId="2" fillId="0" borderId="11" xfId="0" applyNumberFormat="1" applyFont="1" applyFill="1" applyBorder="1" applyAlignment="1" quotePrefix="1">
      <alignment horizontal="center"/>
    </xf>
    <xf numFmtId="49" fontId="4" fillId="0" borderId="11" xfId="60" applyNumberFormat="1" applyFont="1" applyBorder="1" applyAlignment="1">
      <alignment horizontal="center"/>
    </xf>
    <xf numFmtId="49" fontId="2" fillId="0" borderId="11" xfId="60" applyNumberFormat="1" applyFont="1" applyBorder="1" applyAlignment="1" quotePrefix="1">
      <alignment horizontal="center"/>
    </xf>
    <xf numFmtId="49" fontId="2" fillId="0" borderId="10" xfId="60" applyNumberFormat="1" applyFont="1" applyBorder="1" applyAlignment="1" quotePrefix="1">
      <alignment horizontal="center"/>
    </xf>
    <xf numFmtId="49" fontId="2" fillId="0" borderId="11" xfId="6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wrapText="1"/>
    </xf>
    <xf numFmtId="172" fontId="2" fillId="0" borderId="10" xfId="60" applyNumberFormat="1" applyFont="1" applyBorder="1" applyAlignment="1">
      <alignment/>
    </xf>
    <xf numFmtId="172" fontId="2" fillId="0" borderId="11" xfId="60" applyNumberFormat="1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1" fillId="0" borderId="10" xfId="60" applyNumberFormat="1" applyFont="1" applyFill="1" applyBorder="1" applyAlignment="1">
      <alignment horizontal="justify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6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16" fillId="33" borderId="11" xfId="0" applyNumberFormat="1" applyFont="1" applyFill="1" applyBorder="1" applyAlignment="1">
      <alignment vertical="center" wrapText="1"/>
    </xf>
    <xf numFmtId="11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0" fontId="19" fillId="33" borderId="11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1" xfId="0" applyNumberFormat="1" applyFont="1" applyFill="1" applyBorder="1" applyAlignment="1">
      <alignment wrapText="1"/>
    </xf>
    <xf numFmtId="49" fontId="19" fillId="33" borderId="11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/>
    </xf>
    <xf numFmtId="49" fontId="19" fillId="33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wrapText="1"/>
    </xf>
    <xf numFmtId="0" fontId="16" fillId="33" borderId="11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left" wrapText="1"/>
    </xf>
    <xf numFmtId="0" fontId="10" fillId="35" borderId="0" xfId="0" applyFont="1" applyFill="1" applyAlignment="1">
      <alignment/>
    </xf>
    <xf numFmtId="49" fontId="16" fillId="35" borderId="11" xfId="0" applyNumberFormat="1" applyFont="1" applyFill="1" applyBorder="1" applyAlignment="1">
      <alignment vertical="center" wrapText="1"/>
    </xf>
    <xf numFmtId="49" fontId="12" fillId="35" borderId="11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0" fontId="19" fillId="36" borderId="11" xfId="0" applyFont="1" applyFill="1" applyBorder="1" applyAlignment="1">
      <alignment wrapText="1"/>
    </xf>
    <xf numFmtId="49" fontId="12" fillId="35" borderId="11" xfId="0" applyNumberFormat="1" applyFont="1" applyFill="1" applyBorder="1" applyAlignment="1">
      <alignment horizontal="center" wrapText="1"/>
    </xf>
    <xf numFmtId="49" fontId="10" fillId="35" borderId="11" xfId="0" applyNumberFormat="1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left" vertical="center" wrapText="1"/>
    </xf>
    <xf numFmtId="49" fontId="19" fillId="35" borderId="11" xfId="0" applyNumberFormat="1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left" wrapText="1"/>
    </xf>
    <xf numFmtId="0" fontId="19" fillId="35" borderId="11" xfId="0" applyFont="1" applyFill="1" applyBorder="1" applyAlignment="1">
      <alignment wrapText="1"/>
    </xf>
    <xf numFmtId="205" fontId="10" fillId="0" borderId="0" xfId="0" applyNumberFormat="1" applyFont="1" applyFill="1" applyAlignment="1">
      <alignment/>
    </xf>
    <xf numFmtId="171" fontId="2" fillId="0" borderId="10" xfId="60" applyNumberFormat="1" applyFont="1" applyBorder="1" applyAlignment="1">
      <alignment/>
    </xf>
    <xf numFmtId="171" fontId="2" fillId="0" borderId="11" xfId="60" applyNumberFormat="1" applyFont="1" applyBorder="1" applyAlignment="1">
      <alignment/>
    </xf>
    <xf numFmtId="171" fontId="2" fillId="0" borderId="11" xfId="60" applyNumberFormat="1" applyFont="1" applyFill="1" applyBorder="1" applyAlignment="1">
      <alignment/>
    </xf>
    <xf numFmtId="171" fontId="2" fillId="0" borderId="10" xfId="60" applyNumberFormat="1" applyFont="1" applyFill="1" applyBorder="1" applyAlignment="1">
      <alignment/>
    </xf>
    <xf numFmtId="171" fontId="2" fillId="0" borderId="15" xfId="60" applyNumberFormat="1" applyFont="1" applyBorder="1" applyAlignment="1">
      <alignment/>
    </xf>
    <xf numFmtId="0" fontId="19" fillId="36" borderId="1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wrapText="1"/>
    </xf>
    <xf numFmtId="204" fontId="10" fillId="0" borderId="0" xfId="0" applyNumberFormat="1" applyFont="1" applyFill="1" applyAlignment="1">
      <alignment/>
    </xf>
    <xf numFmtId="192" fontId="6" fillId="0" borderId="0" xfId="60" applyNumberFormat="1" applyFont="1" applyBorder="1" applyAlignment="1">
      <alignment/>
    </xf>
    <xf numFmtId="0" fontId="17" fillId="0" borderId="0" xfId="0" applyFont="1" applyFill="1" applyAlignment="1">
      <alignment horizontal="left"/>
    </xf>
    <xf numFmtId="171" fontId="5" fillId="0" borderId="10" xfId="60" applyNumberFormat="1" applyFont="1" applyBorder="1" applyAlignment="1">
      <alignment/>
    </xf>
    <xf numFmtId="205" fontId="17" fillId="0" borderId="0" xfId="0" applyNumberFormat="1" applyFont="1" applyFill="1" applyAlignment="1">
      <alignment horizontal="left"/>
    </xf>
    <xf numFmtId="205" fontId="10" fillId="0" borderId="0" xfId="0" applyNumberFormat="1" applyFont="1" applyFill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0" fontId="22" fillId="35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205" fontId="12" fillId="0" borderId="11" xfId="0" applyNumberFormat="1" applyFont="1" applyFill="1" applyBorder="1" applyAlignment="1">
      <alignment horizontal="center" vertical="center" wrapText="1"/>
    </xf>
    <xf numFmtId="205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72;%20&#1082;%20&#1089;&#1084;&#1077;&#1090;&#1077;%20&#1088;-&#1076;&#1086;&#1074;%20&#1055;&#1056;&#1054;&#1045;&#1050;&#1058;%20&#1085;&#1072;%2020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"/>
      <sheetName val="0104"/>
      <sheetName val="0106"/>
      <sheetName val="0111"/>
      <sheetName val="0113 (225)"/>
      <sheetName val="0113 (226)"/>
      <sheetName val="0203"/>
      <sheetName val="0309"/>
      <sheetName val="0310"/>
      <sheetName val="0409"/>
      <sheetName val="0412"/>
      <sheetName val="0501"/>
      <sheetName val="0502"/>
      <sheetName val="0503"/>
      <sheetName val="0801 "/>
      <sheetName val="1001"/>
      <sheetName val="1006"/>
      <sheetName val="1102"/>
      <sheetName val="Лист1"/>
    </sheetNames>
    <sheetDataSet>
      <sheetData sheetId="1">
        <row r="115">
          <cell r="D115">
            <v>100000</v>
          </cell>
        </row>
      </sheetData>
      <sheetData sheetId="6">
        <row r="10">
          <cell r="D10">
            <v>354199.9973</v>
          </cell>
        </row>
        <row r="15">
          <cell r="D15">
            <v>13400</v>
          </cell>
        </row>
        <row r="19">
          <cell r="D19">
            <v>16700</v>
          </cell>
        </row>
      </sheetData>
      <sheetData sheetId="7">
        <row r="18">
          <cell r="C18">
            <v>50000</v>
          </cell>
        </row>
      </sheetData>
      <sheetData sheetId="14">
        <row r="70">
          <cell r="D70">
            <v>98890</v>
          </cell>
        </row>
      </sheetData>
      <sheetData sheetId="15">
        <row r="15">
          <cell r="C15">
            <v>80360.76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90" zoomScaleNormal="85" zoomScaleSheetLayoutView="90" zoomScalePageLayoutView="0" workbookViewId="0" topLeftCell="A1">
      <selection activeCell="C3" sqref="C3"/>
    </sheetView>
  </sheetViews>
  <sheetFormatPr defaultColWidth="9.00390625" defaultRowHeight="12.75"/>
  <cols>
    <col min="1" max="1" width="51.125" style="0" customWidth="1"/>
    <col min="2" max="2" width="6.375" style="0" customWidth="1"/>
    <col min="3" max="3" width="9.75390625" style="0" customWidth="1"/>
    <col min="4" max="4" width="27.75390625" style="0" customWidth="1"/>
    <col min="5" max="5" width="24.625" style="0" customWidth="1"/>
  </cols>
  <sheetData>
    <row r="1" spans="3:4" ht="15">
      <c r="C1" s="94" t="s">
        <v>154</v>
      </c>
      <c r="D1" s="94"/>
    </row>
    <row r="2" spans="3:4" ht="15">
      <c r="C2" s="95" t="s">
        <v>62</v>
      </c>
      <c r="D2" s="95"/>
    </row>
    <row r="3" spans="1:5" ht="15">
      <c r="A3" s="1"/>
      <c r="B3" s="2"/>
      <c r="C3" s="96" t="s">
        <v>306</v>
      </c>
      <c r="D3" s="96"/>
      <c r="E3" s="36"/>
    </row>
    <row r="4" spans="1:5" ht="9" customHeight="1">
      <c r="A4" s="3"/>
      <c r="B4" s="4"/>
      <c r="C4" s="158"/>
      <c r="D4" s="158"/>
      <c r="E4" s="36"/>
    </row>
    <row r="5" spans="1:5" ht="6.75" customHeight="1">
      <c r="A5" s="3"/>
      <c r="B5" s="4"/>
      <c r="C5" s="158"/>
      <c r="D5" s="158"/>
      <c r="E5" s="36"/>
    </row>
    <row r="6" spans="1:5" ht="6.75" customHeight="1">
      <c r="A6" s="3"/>
      <c r="B6" s="4"/>
      <c r="C6" s="4"/>
      <c r="D6" s="137"/>
      <c r="E6" s="36"/>
    </row>
    <row r="7" spans="1:5" ht="6.75" customHeight="1">
      <c r="A7" s="3"/>
      <c r="B7" s="4"/>
      <c r="C7" s="4"/>
      <c r="D7" s="137"/>
      <c r="E7" s="36"/>
    </row>
    <row r="8" spans="1:5" ht="5.25" customHeight="1">
      <c r="A8" s="3"/>
      <c r="B8" s="4"/>
      <c r="C8" s="4"/>
      <c r="D8" s="36"/>
      <c r="E8" s="36"/>
    </row>
    <row r="9" spans="1:4" ht="14.25">
      <c r="A9" s="160" t="s">
        <v>280</v>
      </c>
      <c r="B9" s="160"/>
      <c r="C9" s="160"/>
      <c r="D9" s="160"/>
    </row>
    <row r="10" spans="1:4" ht="14.25">
      <c r="A10" s="160" t="s">
        <v>0</v>
      </c>
      <c r="B10" s="160"/>
      <c r="C10" s="160"/>
      <c r="D10" s="160"/>
    </row>
    <row r="11" spans="1:4" ht="14.25">
      <c r="A11" s="160" t="s">
        <v>1</v>
      </c>
      <c r="B11" s="160"/>
      <c r="C11" s="160"/>
      <c r="D11" s="160"/>
    </row>
    <row r="12" spans="1:3" ht="15" hidden="1">
      <c r="A12" s="5"/>
      <c r="B12" s="6"/>
      <c r="C12" s="6"/>
    </row>
    <row r="13" spans="1:5" ht="9" customHeight="1">
      <c r="A13" s="152" t="s">
        <v>3</v>
      </c>
      <c r="B13" s="155" t="s">
        <v>4</v>
      </c>
      <c r="C13" s="155" t="s">
        <v>66</v>
      </c>
      <c r="D13" s="152" t="s">
        <v>2</v>
      </c>
      <c r="E13" s="159"/>
    </row>
    <row r="14" spans="1:5" ht="6.75" customHeight="1">
      <c r="A14" s="153"/>
      <c r="B14" s="156"/>
      <c r="C14" s="156"/>
      <c r="D14" s="153"/>
      <c r="E14" s="159"/>
    </row>
    <row r="15" spans="1:5" ht="6" customHeight="1">
      <c r="A15" s="153"/>
      <c r="B15" s="156"/>
      <c r="C15" s="156"/>
      <c r="D15" s="153"/>
      <c r="E15" s="159"/>
    </row>
    <row r="16" spans="1:5" ht="6" customHeight="1">
      <c r="A16" s="154"/>
      <c r="B16" s="157"/>
      <c r="C16" s="157"/>
      <c r="D16" s="154"/>
      <c r="E16" s="159"/>
    </row>
    <row r="17" spans="1:5" ht="12.75" hidden="1">
      <c r="A17" s="8">
        <v>1</v>
      </c>
      <c r="B17" s="9">
        <v>2</v>
      </c>
      <c r="C17" s="9">
        <v>3</v>
      </c>
      <c r="D17" s="10">
        <v>4</v>
      </c>
      <c r="E17" s="33"/>
    </row>
    <row r="18" spans="1:5" ht="18" customHeight="1">
      <c r="A18" s="11" t="s">
        <v>5</v>
      </c>
      <c r="B18" s="12" t="s">
        <v>6</v>
      </c>
      <c r="C18" s="38" t="s">
        <v>55</v>
      </c>
      <c r="D18" s="131">
        <f>SUM(D19:D28)</f>
        <v>10273.452589999999</v>
      </c>
      <c r="E18" s="34"/>
    </row>
    <row r="19" spans="1:5" ht="33" customHeight="1">
      <c r="A19" s="53" t="s">
        <v>7</v>
      </c>
      <c r="B19" s="13" t="s">
        <v>6</v>
      </c>
      <c r="C19" s="42" t="s">
        <v>8</v>
      </c>
      <c r="D19" s="132">
        <f>'прил 6'!I17</f>
        <v>884.34704</v>
      </c>
      <c r="E19" s="35"/>
    </row>
    <row r="20" spans="1:5" ht="39.75" customHeight="1" hidden="1">
      <c r="A20" s="7" t="s">
        <v>64</v>
      </c>
      <c r="B20" s="13" t="s">
        <v>6</v>
      </c>
      <c r="C20" s="42" t="s">
        <v>9</v>
      </c>
      <c r="D20" s="131">
        <f>'прил 6'!I22</f>
        <v>0</v>
      </c>
      <c r="E20" s="35"/>
    </row>
    <row r="21" spans="1:5" ht="37.5" customHeight="1" hidden="1">
      <c r="A21" s="7" t="s">
        <v>7</v>
      </c>
      <c r="B21" s="37" t="s">
        <v>6</v>
      </c>
      <c r="C21" s="38" t="s">
        <v>8</v>
      </c>
      <c r="D21" s="131"/>
      <c r="E21" s="35"/>
    </row>
    <row r="22" spans="1:5" ht="40.5" customHeight="1">
      <c r="A22" s="7" t="s">
        <v>10</v>
      </c>
      <c r="B22" s="15" t="s">
        <v>6</v>
      </c>
      <c r="C22" s="41" t="s">
        <v>11</v>
      </c>
      <c r="D22" s="131">
        <f>'прил 6'!I30</f>
        <v>7481.12455</v>
      </c>
      <c r="E22" s="35"/>
    </row>
    <row r="23" spans="1:5" ht="28.5" customHeight="1">
      <c r="A23" s="7" t="s">
        <v>12</v>
      </c>
      <c r="B23" s="15" t="s">
        <v>6</v>
      </c>
      <c r="C23" s="41" t="s">
        <v>13</v>
      </c>
      <c r="D23" s="131">
        <f>'прил 6'!I58</f>
        <v>15.3</v>
      </c>
      <c r="E23" s="35"/>
    </row>
    <row r="24" spans="1:5" ht="22.5" customHeight="1" hidden="1">
      <c r="A24" s="7" t="s">
        <v>14</v>
      </c>
      <c r="B24" s="15" t="s">
        <v>6</v>
      </c>
      <c r="C24" s="41" t="s">
        <v>15</v>
      </c>
      <c r="D24" s="131">
        <f>'прил 6'!I62</f>
        <v>0</v>
      </c>
      <c r="E24" s="35"/>
    </row>
    <row r="25" spans="1:5" ht="12.75" hidden="1">
      <c r="A25" s="7" t="s">
        <v>16</v>
      </c>
      <c r="B25" s="15" t="s">
        <v>6</v>
      </c>
      <c r="C25" s="41">
        <v>12</v>
      </c>
      <c r="D25" s="131">
        <v>0</v>
      </c>
      <c r="E25" s="35"/>
    </row>
    <row r="26" spans="1:5" ht="38.25" hidden="1">
      <c r="A26" s="32" t="s">
        <v>51</v>
      </c>
      <c r="B26" s="37"/>
      <c r="C26" s="38"/>
      <c r="D26" s="131"/>
      <c r="E26" s="35"/>
    </row>
    <row r="27" spans="1:5" ht="20.25" customHeight="1">
      <c r="A27" s="7" t="s">
        <v>17</v>
      </c>
      <c r="B27" s="15" t="s">
        <v>6</v>
      </c>
      <c r="C27" s="38" t="s">
        <v>70</v>
      </c>
      <c r="D27" s="131">
        <f>'прил 6'!I66</f>
        <v>147.961</v>
      </c>
      <c r="E27" s="35"/>
    </row>
    <row r="28" spans="1:5" ht="19.5" customHeight="1">
      <c r="A28" s="53" t="s">
        <v>18</v>
      </c>
      <c r="B28" s="16" t="s">
        <v>6</v>
      </c>
      <c r="C28" s="40" t="s">
        <v>71</v>
      </c>
      <c r="D28" s="131">
        <f>'прил 6'!I71</f>
        <v>1744.72</v>
      </c>
      <c r="E28" s="35"/>
    </row>
    <row r="29" spans="1:5" ht="16.5" customHeight="1">
      <c r="A29" s="11" t="s">
        <v>52</v>
      </c>
      <c r="B29" s="37" t="s">
        <v>8</v>
      </c>
      <c r="C29" s="41"/>
      <c r="D29" s="131">
        <f>'прил 6'!I90</f>
        <v>370.8999973</v>
      </c>
      <c r="E29" s="35"/>
    </row>
    <row r="30" spans="1:5" ht="20.25" customHeight="1">
      <c r="A30" s="7" t="s">
        <v>53</v>
      </c>
      <c r="B30" s="37" t="s">
        <v>8</v>
      </c>
      <c r="C30" s="38" t="s">
        <v>9</v>
      </c>
      <c r="D30" s="131">
        <f>'прил 6'!I91</f>
        <v>370.8999973</v>
      </c>
      <c r="E30" s="35"/>
    </row>
    <row r="31" spans="1:5" ht="27" customHeight="1">
      <c r="A31" s="51" t="s">
        <v>19</v>
      </c>
      <c r="B31" s="40" t="s">
        <v>9</v>
      </c>
      <c r="C31" s="40" t="s">
        <v>55</v>
      </c>
      <c r="D31" s="132">
        <f>'прил 6'!I99</f>
        <v>350</v>
      </c>
      <c r="E31" s="35"/>
    </row>
    <row r="32" spans="1:5" ht="27" customHeight="1">
      <c r="A32" s="56" t="s">
        <v>69</v>
      </c>
      <c r="B32" s="40" t="s">
        <v>9</v>
      </c>
      <c r="C32" s="40" t="s">
        <v>20</v>
      </c>
      <c r="D32" s="132">
        <f>'прил 6'!I100</f>
        <v>50</v>
      </c>
      <c r="E32" s="35"/>
    </row>
    <row r="33" spans="1:5" ht="20.25" customHeight="1">
      <c r="A33" s="52" t="s">
        <v>58</v>
      </c>
      <c r="B33" s="40" t="s">
        <v>9</v>
      </c>
      <c r="C33" s="40" t="s">
        <v>48</v>
      </c>
      <c r="D33" s="132">
        <f>'прил 6'!I105</f>
        <v>300</v>
      </c>
      <c r="E33" s="35"/>
    </row>
    <row r="34" spans="1:5" ht="20.25" customHeight="1">
      <c r="A34" s="51" t="s">
        <v>61</v>
      </c>
      <c r="B34" s="40" t="s">
        <v>11</v>
      </c>
      <c r="C34" s="40" t="s">
        <v>55</v>
      </c>
      <c r="D34" s="132">
        <f>'прил 6'!I110</f>
        <v>15326.83064</v>
      </c>
      <c r="E34" s="35"/>
    </row>
    <row r="35" spans="1:5" ht="25.5" customHeight="1">
      <c r="A35" s="52" t="s">
        <v>75</v>
      </c>
      <c r="B35" s="40" t="s">
        <v>11</v>
      </c>
      <c r="C35" s="40" t="s">
        <v>20</v>
      </c>
      <c r="D35" s="132">
        <f>'прил 6'!I111</f>
        <v>15079.43464</v>
      </c>
      <c r="E35" s="35"/>
    </row>
    <row r="36" spans="1:5" ht="19.5" customHeight="1">
      <c r="A36" s="52" t="s">
        <v>22</v>
      </c>
      <c r="B36" s="40" t="s">
        <v>11</v>
      </c>
      <c r="C36" s="40" t="s">
        <v>45</v>
      </c>
      <c r="D36" s="132">
        <f>'прил 6'!I124</f>
        <v>247.396</v>
      </c>
      <c r="E36" s="35"/>
    </row>
    <row r="37" spans="1:5" ht="19.5" customHeight="1">
      <c r="A37" s="19" t="s">
        <v>23</v>
      </c>
      <c r="B37" s="14" t="s">
        <v>24</v>
      </c>
      <c r="C37" s="40" t="s">
        <v>55</v>
      </c>
      <c r="D37" s="132">
        <f>'прил 6'!I132</f>
        <v>11812.24786</v>
      </c>
      <c r="E37" s="34"/>
    </row>
    <row r="38" spans="1:5" ht="18" customHeight="1">
      <c r="A38" s="53" t="s">
        <v>47</v>
      </c>
      <c r="B38" s="14" t="s">
        <v>24</v>
      </c>
      <c r="C38" s="42" t="s">
        <v>6</v>
      </c>
      <c r="D38" s="132">
        <f>'прил 6'!I133</f>
        <v>4452.3394</v>
      </c>
      <c r="E38" s="34"/>
    </row>
    <row r="39" spans="1:5" ht="16.5" customHeight="1">
      <c r="A39" s="18" t="s">
        <v>25</v>
      </c>
      <c r="B39" s="20" t="s">
        <v>24</v>
      </c>
      <c r="C39" s="42" t="s">
        <v>8</v>
      </c>
      <c r="D39" s="133">
        <f>'прил 6'!I147</f>
        <v>389.9</v>
      </c>
      <c r="E39" s="35"/>
    </row>
    <row r="40" spans="1:5" ht="24" customHeight="1" hidden="1">
      <c r="A40" s="18" t="s">
        <v>26</v>
      </c>
      <c r="B40" s="20" t="s">
        <v>24</v>
      </c>
      <c r="C40" s="42" t="s">
        <v>11</v>
      </c>
      <c r="D40" s="134"/>
      <c r="E40" s="35"/>
    </row>
    <row r="41" spans="1:5" ht="13.5" customHeight="1" hidden="1">
      <c r="A41" s="21" t="s">
        <v>27</v>
      </c>
      <c r="B41" s="14" t="s">
        <v>15</v>
      </c>
      <c r="C41" s="38"/>
      <c r="D41" s="131">
        <f>SUM(D42:D45)</f>
        <v>0</v>
      </c>
      <c r="E41" s="34"/>
    </row>
    <row r="42" spans="1:5" ht="14.25" customHeight="1" hidden="1">
      <c r="A42" s="22" t="s">
        <v>28</v>
      </c>
      <c r="B42" s="14" t="s">
        <v>15</v>
      </c>
      <c r="C42" s="43" t="s">
        <v>6</v>
      </c>
      <c r="D42" s="135">
        <v>0</v>
      </c>
      <c r="E42" s="35"/>
    </row>
    <row r="43" spans="1:5" ht="15" customHeight="1" hidden="1">
      <c r="A43" s="18" t="s">
        <v>29</v>
      </c>
      <c r="B43" s="14" t="s">
        <v>15</v>
      </c>
      <c r="C43" s="44" t="s">
        <v>8</v>
      </c>
      <c r="D43" s="133">
        <v>0</v>
      </c>
      <c r="E43" s="35"/>
    </row>
    <row r="44" spans="1:5" ht="15.75" customHeight="1" hidden="1">
      <c r="A44" s="18" t="s">
        <v>30</v>
      </c>
      <c r="B44" s="14" t="s">
        <v>15</v>
      </c>
      <c r="C44" s="44" t="s">
        <v>15</v>
      </c>
      <c r="D44" s="133"/>
      <c r="E44" s="35"/>
    </row>
    <row r="45" spans="1:5" ht="17.25" customHeight="1" hidden="1">
      <c r="A45" s="18" t="s">
        <v>31</v>
      </c>
      <c r="B45" s="14" t="s">
        <v>15</v>
      </c>
      <c r="C45" s="44" t="s">
        <v>20</v>
      </c>
      <c r="D45" s="133"/>
      <c r="E45" s="35"/>
    </row>
    <row r="46" spans="1:5" ht="18" customHeight="1">
      <c r="A46" s="18" t="s">
        <v>54</v>
      </c>
      <c r="B46" s="20" t="s">
        <v>24</v>
      </c>
      <c r="C46" s="40" t="s">
        <v>9</v>
      </c>
      <c r="D46" s="133">
        <f>'прил 6'!I154</f>
        <v>6970.008459999999</v>
      </c>
      <c r="E46" s="35"/>
    </row>
    <row r="47" spans="1:5" ht="17.25" customHeight="1">
      <c r="A47" s="17" t="s">
        <v>27</v>
      </c>
      <c r="B47" s="50" t="s">
        <v>15</v>
      </c>
      <c r="C47" s="40" t="s">
        <v>55</v>
      </c>
      <c r="D47" s="133">
        <f>D48</f>
        <v>347.46775</v>
      </c>
      <c r="E47" s="35"/>
    </row>
    <row r="48" spans="1:5" ht="17.25" customHeight="1">
      <c r="A48" s="151" t="s">
        <v>299</v>
      </c>
      <c r="B48" s="50" t="s">
        <v>15</v>
      </c>
      <c r="C48" s="40" t="s">
        <v>15</v>
      </c>
      <c r="D48" s="133">
        <f>'прил 6'!I198</f>
        <v>347.46775</v>
      </c>
      <c r="E48" s="35"/>
    </row>
    <row r="49" spans="1:5" ht="25.5" customHeight="1">
      <c r="A49" s="17" t="s">
        <v>49</v>
      </c>
      <c r="B49" s="14" t="s">
        <v>32</v>
      </c>
      <c r="C49" s="40" t="s">
        <v>55</v>
      </c>
      <c r="D49" s="132">
        <f>'прил 6'!I199</f>
        <v>9135.02876</v>
      </c>
      <c r="E49" s="34"/>
    </row>
    <row r="50" spans="1:5" ht="18.75" customHeight="1">
      <c r="A50" s="18" t="s">
        <v>33</v>
      </c>
      <c r="B50" s="14" t="s">
        <v>32</v>
      </c>
      <c r="C50" s="44" t="s">
        <v>6</v>
      </c>
      <c r="D50" s="132">
        <f>'прил 6'!I200</f>
        <v>9135.02876</v>
      </c>
      <c r="E50" s="35"/>
    </row>
    <row r="51" spans="1:5" ht="24.75" customHeight="1" hidden="1">
      <c r="A51" s="23" t="s">
        <v>34</v>
      </c>
      <c r="B51" s="14" t="s">
        <v>32</v>
      </c>
      <c r="C51" s="44" t="s">
        <v>13</v>
      </c>
      <c r="D51" s="132"/>
      <c r="E51" s="35"/>
    </row>
    <row r="52" spans="1:5" ht="20.25" customHeight="1">
      <c r="A52" s="57" t="s">
        <v>36</v>
      </c>
      <c r="B52" s="38" t="s">
        <v>48</v>
      </c>
      <c r="C52" s="40" t="s">
        <v>55</v>
      </c>
      <c r="D52" s="132">
        <f>'прил 6'!I236</f>
        <v>80.36076</v>
      </c>
      <c r="E52" s="35"/>
    </row>
    <row r="53" spans="1:5" ht="24.75" customHeight="1">
      <c r="A53" s="58" t="s">
        <v>37</v>
      </c>
      <c r="B53" s="38" t="s">
        <v>48</v>
      </c>
      <c r="C53" s="44" t="s">
        <v>6</v>
      </c>
      <c r="D53" s="132">
        <f>'прил 6'!I237</f>
        <v>80.36076</v>
      </c>
      <c r="E53" s="35"/>
    </row>
    <row r="54" spans="1:5" ht="24.75" customHeight="1">
      <c r="A54" s="56" t="s">
        <v>203</v>
      </c>
      <c r="B54" s="38" t="s">
        <v>48</v>
      </c>
      <c r="C54" s="39" t="s">
        <v>13</v>
      </c>
      <c r="D54" s="132">
        <f>'прил 6'!I251</f>
        <v>0</v>
      </c>
      <c r="E54" s="35"/>
    </row>
    <row r="55" spans="1:5" ht="24.75" customHeight="1" hidden="1">
      <c r="A55" s="56" t="s">
        <v>144</v>
      </c>
      <c r="B55" s="38" t="s">
        <v>48</v>
      </c>
      <c r="C55" s="39" t="s">
        <v>11</v>
      </c>
      <c r="D55" s="132">
        <f>'прил 6'!I247</f>
        <v>0</v>
      </c>
      <c r="E55" s="35"/>
    </row>
    <row r="56" spans="1:5" ht="15.75" customHeight="1">
      <c r="A56" s="17" t="s">
        <v>73</v>
      </c>
      <c r="B56" s="14">
        <v>11</v>
      </c>
      <c r="C56" s="40" t="s">
        <v>55</v>
      </c>
      <c r="D56" s="132">
        <f>'прил 6'!I256</f>
        <v>300</v>
      </c>
      <c r="E56" s="34"/>
    </row>
    <row r="57" spans="1:5" ht="17.25" customHeight="1">
      <c r="A57" s="18" t="s">
        <v>72</v>
      </c>
      <c r="B57" s="14">
        <v>11</v>
      </c>
      <c r="C57" s="39" t="s">
        <v>8</v>
      </c>
      <c r="D57" s="132">
        <f>'прил 6'!I257</f>
        <v>300</v>
      </c>
      <c r="E57" s="35"/>
    </row>
    <row r="58" spans="1:5" ht="14.25" customHeight="1" hidden="1">
      <c r="A58" s="24" t="s">
        <v>35</v>
      </c>
      <c r="B58" s="14" t="s">
        <v>20</v>
      </c>
      <c r="C58" s="44" t="s">
        <v>8</v>
      </c>
      <c r="D58" s="55"/>
      <c r="E58" s="35"/>
    </row>
    <row r="59" spans="1:5" ht="16.5" customHeight="1" hidden="1">
      <c r="A59" s="25" t="s">
        <v>36</v>
      </c>
      <c r="B59" s="26">
        <v>10</v>
      </c>
      <c r="C59" s="45" t="s">
        <v>55</v>
      </c>
      <c r="D59" s="55">
        <f>SUM(D60:D62)</f>
        <v>0</v>
      </c>
      <c r="E59" s="34"/>
    </row>
    <row r="60" spans="1:5" ht="15" customHeight="1" hidden="1">
      <c r="A60" s="27" t="s">
        <v>37</v>
      </c>
      <c r="B60" s="28">
        <v>10</v>
      </c>
      <c r="C60" s="46" t="s">
        <v>6</v>
      </c>
      <c r="D60" s="55"/>
      <c r="E60" s="35"/>
    </row>
    <row r="61" spans="1:5" ht="18.75" customHeight="1" hidden="1">
      <c r="A61" s="27" t="s">
        <v>38</v>
      </c>
      <c r="B61" s="28">
        <v>10</v>
      </c>
      <c r="C61" s="46" t="s">
        <v>9</v>
      </c>
      <c r="D61" s="55"/>
      <c r="E61" s="35"/>
    </row>
    <row r="62" spans="1:5" ht="17.25" customHeight="1" hidden="1">
      <c r="A62" s="27" t="s">
        <v>39</v>
      </c>
      <c r="B62" s="28">
        <v>10</v>
      </c>
      <c r="C62" s="46" t="s">
        <v>13</v>
      </c>
      <c r="D62" s="55"/>
      <c r="E62" s="35"/>
    </row>
    <row r="63" spans="1:5" ht="15" customHeight="1" hidden="1">
      <c r="A63" s="29" t="s">
        <v>40</v>
      </c>
      <c r="B63" s="28">
        <v>11</v>
      </c>
      <c r="C63" s="48" t="s">
        <v>55</v>
      </c>
      <c r="D63" s="55">
        <f>SUM(D64)</f>
        <v>0</v>
      </c>
      <c r="E63" s="34"/>
    </row>
    <row r="64" spans="1:5" ht="16.5" customHeight="1" hidden="1">
      <c r="A64" s="27" t="s">
        <v>41</v>
      </c>
      <c r="B64" s="28">
        <v>11</v>
      </c>
      <c r="C64" s="47" t="s">
        <v>6</v>
      </c>
      <c r="D64" s="54"/>
      <c r="E64" s="35"/>
    </row>
    <row r="65" spans="1:5" ht="22.5" customHeight="1">
      <c r="A65" s="29" t="s">
        <v>42</v>
      </c>
      <c r="B65" s="30"/>
      <c r="C65" s="49"/>
      <c r="D65" s="141">
        <f>SUM(D18+D29+D31+D34+D37+D49+D56+D59+D52)+D47</f>
        <v>47996.28835730001</v>
      </c>
      <c r="E65" s="139"/>
    </row>
    <row r="66" ht="12.75">
      <c r="E66" s="31"/>
    </row>
    <row r="67" ht="12.75">
      <c r="E67" s="31"/>
    </row>
    <row r="68" spans="1:5" ht="12.75">
      <c r="A68" s="1"/>
      <c r="E68" s="31"/>
    </row>
    <row r="69" spans="1:5" ht="12.75">
      <c r="A69" s="1"/>
      <c r="E69" s="31"/>
    </row>
    <row r="70" spans="1:5" ht="12.75">
      <c r="A70" s="1"/>
      <c r="E70" s="31"/>
    </row>
    <row r="71" spans="1:5" ht="16.5" customHeight="1">
      <c r="A71" s="1"/>
      <c r="E71" s="31"/>
    </row>
    <row r="72" spans="1:5" ht="12.75">
      <c r="A72" s="1"/>
      <c r="E72" s="31"/>
    </row>
    <row r="73" spans="1:5" ht="12.75">
      <c r="A73" s="1"/>
      <c r="E73" s="31"/>
    </row>
  </sheetData>
  <sheetProtection/>
  <mergeCells count="10">
    <mergeCell ref="D13:D16"/>
    <mergeCell ref="C13:C16"/>
    <mergeCell ref="C4:D4"/>
    <mergeCell ref="C5:D5"/>
    <mergeCell ref="E13:E16"/>
    <mergeCell ref="A9:D9"/>
    <mergeCell ref="A10:D10"/>
    <mergeCell ref="A11:D11"/>
    <mergeCell ref="A13:A16"/>
    <mergeCell ref="B13:B16"/>
  </mergeCells>
  <printOptions/>
  <pageMargins left="0.984251968503937" right="0" top="0.1968503937007874" bottom="0.984251968503937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9"/>
  <sheetViews>
    <sheetView zoomScale="90" zoomScaleNormal="90" zoomScalePageLayoutView="0" workbookViewId="0" topLeftCell="A1">
      <selection activeCell="F4" sqref="F4:I4"/>
    </sheetView>
  </sheetViews>
  <sheetFormatPr defaultColWidth="9.00390625" defaultRowHeight="12.75"/>
  <cols>
    <col min="1" max="1" width="57.25390625" style="59" customWidth="1"/>
    <col min="2" max="2" width="5.125" style="59" hidden="1" customWidth="1"/>
    <col min="3" max="3" width="6.00390625" style="59" hidden="1" customWidth="1"/>
    <col min="4" max="4" width="6.00390625" style="59" customWidth="1"/>
    <col min="5" max="5" width="5.00390625" style="61" customWidth="1"/>
    <col min="6" max="6" width="5.125" style="59" customWidth="1"/>
    <col min="7" max="7" width="14.875" style="63" customWidth="1"/>
    <col min="8" max="8" width="5.00390625" style="59" customWidth="1"/>
    <col min="9" max="9" width="15.75390625" style="130" customWidth="1"/>
    <col min="10" max="10" width="8.625" style="59" hidden="1" customWidth="1"/>
    <col min="11" max="11" width="5.125" style="59" customWidth="1"/>
    <col min="12" max="13" width="9.125" style="59" customWidth="1"/>
    <col min="14" max="14" width="14.00390625" style="59" bestFit="1" customWidth="1"/>
    <col min="15" max="16384" width="9.125" style="59" customWidth="1"/>
  </cols>
  <sheetData>
    <row r="1" spans="5:9" ht="12.75" customHeight="1">
      <c r="E1" s="60"/>
      <c r="F1" s="167" t="s">
        <v>282</v>
      </c>
      <c r="G1" s="167"/>
      <c r="H1" s="167"/>
      <c r="I1" s="167"/>
    </row>
    <row r="2" spans="5:9" ht="12.75" customHeight="1">
      <c r="E2" s="60"/>
      <c r="F2" s="167" t="s">
        <v>98</v>
      </c>
      <c r="G2" s="167"/>
      <c r="H2" s="167"/>
      <c r="I2" s="167"/>
    </row>
    <row r="3" spans="5:9" ht="13.5" customHeight="1" hidden="1">
      <c r="E3" s="60"/>
      <c r="F3" s="168"/>
      <c r="G3" s="168"/>
      <c r="H3" s="168"/>
      <c r="I3" s="168"/>
    </row>
    <row r="4" spans="5:9" ht="14.25" customHeight="1">
      <c r="E4" s="60"/>
      <c r="F4" s="167" t="s">
        <v>306</v>
      </c>
      <c r="G4" s="167"/>
      <c r="H4" s="167"/>
      <c r="I4" s="167"/>
    </row>
    <row r="5" spans="6:9" ht="5.25" customHeight="1">
      <c r="F5" s="140"/>
      <c r="G5" s="140"/>
      <c r="H5" s="140"/>
      <c r="I5" s="142"/>
    </row>
    <row r="6" spans="1:9" ht="4.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2.25" customHeight="1">
      <c r="A7" s="172"/>
      <c r="B7" s="172"/>
      <c r="C7" s="172"/>
      <c r="D7" s="172"/>
      <c r="E7" s="172"/>
      <c r="F7" s="172"/>
      <c r="G7" s="172"/>
      <c r="H7" s="172"/>
      <c r="I7" s="172"/>
    </row>
    <row r="8" spans="1:9" ht="1.5" customHeight="1">
      <c r="A8" s="161"/>
      <c r="B8" s="161"/>
      <c r="C8" s="161"/>
      <c r="D8" s="161"/>
      <c r="E8" s="161"/>
      <c r="F8" s="161"/>
      <c r="G8" s="161"/>
      <c r="H8" s="161"/>
      <c r="I8" s="161"/>
    </row>
    <row r="9" spans="1:9" ht="9.75" customHeight="1">
      <c r="A9" s="161"/>
      <c r="B9" s="161"/>
      <c r="C9" s="161"/>
      <c r="D9" s="161"/>
      <c r="E9" s="161"/>
      <c r="F9" s="161"/>
      <c r="G9" s="161"/>
      <c r="H9" s="161"/>
      <c r="I9" s="161"/>
    </row>
    <row r="10" spans="1:9" ht="31.5" customHeight="1">
      <c r="A10" s="162" t="s">
        <v>281</v>
      </c>
      <c r="B10" s="162"/>
      <c r="C10" s="162"/>
      <c r="D10" s="162"/>
      <c r="E10" s="162"/>
      <c r="F10" s="162"/>
      <c r="G10" s="162"/>
      <c r="H10" s="162"/>
      <c r="I10" s="162"/>
    </row>
    <row r="11" spans="1:9" ht="21" customHeight="1">
      <c r="A11" s="62"/>
      <c r="B11" s="62"/>
      <c r="C11" s="62"/>
      <c r="D11" s="62"/>
      <c r="E11" s="63"/>
      <c r="F11" s="63"/>
      <c r="H11" s="63"/>
      <c r="I11" s="143"/>
    </row>
    <row r="12" spans="1:11" ht="12" customHeight="1">
      <c r="A12" s="163" t="s">
        <v>211</v>
      </c>
      <c r="B12" s="163" t="s">
        <v>76</v>
      </c>
      <c r="C12" s="163" t="s">
        <v>46</v>
      </c>
      <c r="D12" s="163" t="s">
        <v>76</v>
      </c>
      <c r="E12" s="163" t="s">
        <v>77</v>
      </c>
      <c r="F12" s="163" t="s">
        <v>78</v>
      </c>
      <c r="G12" s="163" t="s">
        <v>43</v>
      </c>
      <c r="H12" s="163" t="s">
        <v>79</v>
      </c>
      <c r="I12" s="170" t="s">
        <v>80</v>
      </c>
      <c r="J12" s="165"/>
      <c r="K12" s="166"/>
    </row>
    <row r="13" spans="1:11" ht="39" customHeight="1">
      <c r="A13" s="164"/>
      <c r="B13" s="163"/>
      <c r="C13" s="163"/>
      <c r="D13" s="163"/>
      <c r="E13" s="164"/>
      <c r="F13" s="164"/>
      <c r="G13" s="164"/>
      <c r="H13" s="164"/>
      <c r="I13" s="171"/>
      <c r="J13" s="165"/>
      <c r="K13" s="166"/>
    </row>
    <row r="14" spans="1:9" ht="12">
      <c r="A14" s="64">
        <v>1</v>
      </c>
      <c r="B14" s="64"/>
      <c r="C14" s="64"/>
      <c r="D14" s="64">
        <v>2</v>
      </c>
      <c r="E14" s="65">
        <v>3</v>
      </c>
      <c r="F14" s="65">
        <v>4</v>
      </c>
      <c r="G14" s="65">
        <v>5</v>
      </c>
      <c r="H14" s="65">
        <v>6</v>
      </c>
      <c r="I14" s="144">
        <v>7</v>
      </c>
    </row>
    <row r="15" spans="1:9" ht="15.75" customHeight="1">
      <c r="A15" s="85" t="s">
        <v>99</v>
      </c>
      <c r="B15" s="66"/>
      <c r="C15" s="66"/>
      <c r="D15" s="66">
        <v>819</v>
      </c>
      <c r="E15" s="67"/>
      <c r="F15" s="67"/>
      <c r="G15" s="67"/>
      <c r="H15" s="67"/>
      <c r="I15" s="145">
        <f>I16+I99+I110+I132+I199+I236+I256+I90+I194</f>
        <v>47996.288357300014</v>
      </c>
    </row>
    <row r="16" spans="1:9" s="69" customFormat="1" ht="17.25" customHeight="1">
      <c r="A16" s="91" t="s">
        <v>5</v>
      </c>
      <c r="B16" s="92" t="s">
        <v>81</v>
      </c>
      <c r="C16" s="92" t="s">
        <v>81</v>
      </c>
      <c r="D16" s="92" t="s">
        <v>65</v>
      </c>
      <c r="E16" s="93" t="s">
        <v>6</v>
      </c>
      <c r="F16" s="93"/>
      <c r="G16" s="93"/>
      <c r="H16" s="93"/>
      <c r="I16" s="146">
        <f>I17+I30+I58+I62+I66+I71</f>
        <v>10273.452589999999</v>
      </c>
    </row>
    <row r="17" spans="1:9" s="72" customFormat="1" ht="22.5">
      <c r="A17" s="86" t="s">
        <v>82</v>
      </c>
      <c r="B17" s="70" t="s">
        <v>81</v>
      </c>
      <c r="C17" s="70" t="s">
        <v>81</v>
      </c>
      <c r="D17" s="70" t="s">
        <v>65</v>
      </c>
      <c r="E17" s="71" t="s">
        <v>6</v>
      </c>
      <c r="F17" s="71" t="s">
        <v>8</v>
      </c>
      <c r="G17" s="71"/>
      <c r="H17" s="71"/>
      <c r="I17" s="147">
        <f>I18</f>
        <v>884.34704</v>
      </c>
    </row>
    <row r="18" spans="1:9" ht="15" customHeight="1">
      <c r="A18" s="87" t="s">
        <v>105</v>
      </c>
      <c r="B18" s="73" t="s">
        <v>81</v>
      </c>
      <c r="C18" s="73" t="s">
        <v>81</v>
      </c>
      <c r="D18" s="73" t="s">
        <v>65</v>
      </c>
      <c r="E18" s="74" t="s">
        <v>6</v>
      </c>
      <c r="F18" s="74" t="s">
        <v>8</v>
      </c>
      <c r="G18" s="74" t="s">
        <v>156</v>
      </c>
      <c r="H18" s="74"/>
      <c r="I18" s="148">
        <f>I19</f>
        <v>884.34704</v>
      </c>
    </row>
    <row r="19" spans="1:9" ht="17.25" customHeight="1">
      <c r="A19" s="87" t="s">
        <v>50</v>
      </c>
      <c r="B19" s="73" t="s">
        <v>81</v>
      </c>
      <c r="C19" s="73" t="s">
        <v>81</v>
      </c>
      <c r="D19" s="73" t="s">
        <v>65</v>
      </c>
      <c r="E19" s="74" t="s">
        <v>6</v>
      </c>
      <c r="F19" s="74" t="s">
        <v>8</v>
      </c>
      <c r="G19" s="74" t="s">
        <v>157</v>
      </c>
      <c r="H19" s="74"/>
      <c r="I19" s="148">
        <f>I21</f>
        <v>884.34704</v>
      </c>
    </row>
    <row r="20" spans="1:14" ht="26.25" customHeight="1">
      <c r="A20" s="87" t="s">
        <v>83</v>
      </c>
      <c r="B20" s="73"/>
      <c r="C20" s="73"/>
      <c r="D20" s="73" t="s">
        <v>65</v>
      </c>
      <c r="E20" s="74" t="s">
        <v>6</v>
      </c>
      <c r="F20" s="74" t="s">
        <v>8</v>
      </c>
      <c r="G20" s="74" t="s">
        <v>158</v>
      </c>
      <c r="H20" s="74"/>
      <c r="I20" s="148">
        <f>I21</f>
        <v>884.34704</v>
      </c>
      <c r="N20" s="130"/>
    </row>
    <row r="21" spans="1:9" ht="25.5" customHeight="1">
      <c r="A21" s="87" t="s">
        <v>102</v>
      </c>
      <c r="B21" s="73" t="s">
        <v>81</v>
      </c>
      <c r="C21" s="73" t="s">
        <v>81</v>
      </c>
      <c r="D21" s="73" t="s">
        <v>65</v>
      </c>
      <c r="E21" s="74" t="s">
        <v>6</v>
      </c>
      <c r="F21" s="74" t="s">
        <v>8</v>
      </c>
      <c r="G21" s="74" t="s">
        <v>158</v>
      </c>
      <c r="H21" s="74" t="s">
        <v>101</v>
      </c>
      <c r="I21" s="148">
        <f>884347.04/1000</f>
        <v>884.34704</v>
      </c>
    </row>
    <row r="22" spans="1:9" s="72" customFormat="1" ht="33.75" hidden="1">
      <c r="A22" s="86" t="s">
        <v>64</v>
      </c>
      <c r="B22" s="70" t="s">
        <v>81</v>
      </c>
      <c r="C22" s="70" t="s">
        <v>81</v>
      </c>
      <c r="D22" s="70" t="s">
        <v>65</v>
      </c>
      <c r="E22" s="71" t="s">
        <v>6</v>
      </c>
      <c r="F22" s="71" t="s">
        <v>9</v>
      </c>
      <c r="G22" s="71"/>
      <c r="H22" s="71"/>
      <c r="I22" s="147">
        <f>I23+I27</f>
        <v>0</v>
      </c>
    </row>
    <row r="23" spans="1:9" s="72" customFormat="1" ht="22.5" hidden="1">
      <c r="A23" s="87" t="s">
        <v>104</v>
      </c>
      <c r="B23" s="70"/>
      <c r="C23" s="73" t="s">
        <v>81</v>
      </c>
      <c r="D23" s="73" t="s">
        <v>65</v>
      </c>
      <c r="E23" s="74" t="s">
        <v>6</v>
      </c>
      <c r="F23" s="74" t="s">
        <v>9</v>
      </c>
      <c r="G23" s="74" t="s">
        <v>159</v>
      </c>
      <c r="H23" s="74"/>
      <c r="I23" s="148">
        <f>I24</f>
        <v>0</v>
      </c>
    </row>
    <row r="24" spans="1:9" ht="12" hidden="1">
      <c r="A24" s="87" t="s">
        <v>63</v>
      </c>
      <c r="B24" s="73" t="s">
        <v>81</v>
      </c>
      <c r="C24" s="73" t="s">
        <v>81</v>
      </c>
      <c r="D24" s="73" t="s">
        <v>65</v>
      </c>
      <c r="E24" s="74" t="s">
        <v>6</v>
      </c>
      <c r="F24" s="74" t="s">
        <v>9</v>
      </c>
      <c r="G24" s="74" t="s">
        <v>160</v>
      </c>
      <c r="H24" s="74"/>
      <c r="I24" s="148">
        <f>I25</f>
        <v>0</v>
      </c>
    </row>
    <row r="25" spans="1:9" ht="22.5" hidden="1">
      <c r="A25" s="87" t="s">
        <v>83</v>
      </c>
      <c r="B25" s="73" t="s">
        <v>81</v>
      </c>
      <c r="C25" s="73" t="s">
        <v>81</v>
      </c>
      <c r="D25" s="73" t="s">
        <v>65</v>
      </c>
      <c r="E25" s="74" t="s">
        <v>6</v>
      </c>
      <c r="F25" s="74" t="s">
        <v>9</v>
      </c>
      <c r="G25" s="74" t="s">
        <v>161</v>
      </c>
      <c r="H25" s="74"/>
      <c r="I25" s="148">
        <f>I26</f>
        <v>0</v>
      </c>
    </row>
    <row r="26" spans="1:9" ht="18" customHeight="1" hidden="1">
      <c r="A26" s="87" t="s">
        <v>102</v>
      </c>
      <c r="B26" s="73"/>
      <c r="C26" s="73"/>
      <c r="D26" s="73" t="s">
        <v>65</v>
      </c>
      <c r="E26" s="74" t="s">
        <v>6</v>
      </c>
      <c r="F26" s="74" t="s">
        <v>9</v>
      </c>
      <c r="G26" s="74" t="s">
        <v>161</v>
      </c>
      <c r="H26" s="74" t="s">
        <v>101</v>
      </c>
      <c r="I26" s="148"/>
    </row>
    <row r="27" spans="1:9" ht="19.5" customHeight="1" hidden="1">
      <c r="A27" s="82" t="s">
        <v>121</v>
      </c>
      <c r="B27" s="73"/>
      <c r="C27" s="73"/>
      <c r="D27" s="73" t="s">
        <v>65</v>
      </c>
      <c r="E27" s="74" t="s">
        <v>6</v>
      </c>
      <c r="F27" s="74" t="s">
        <v>9</v>
      </c>
      <c r="G27" s="74" t="s">
        <v>212</v>
      </c>
      <c r="H27" s="74"/>
      <c r="I27" s="148">
        <f>I28</f>
        <v>0</v>
      </c>
    </row>
    <row r="28" spans="1:9" ht="24.75" customHeight="1" hidden="1">
      <c r="A28" s="82" t="s">
        <v>85</v>
      </c>
      <c r="B28" s="73"/>
      <c r="C28" s="73"/>
      <c r="D28" s="73" t="s">
        <v>65</v>
      </c>
      <c r="E28" s="74" t="s">
        <v>6</v>
      </c>
      <c r="F28" s="74" t="s">
        <v>9</v>
      </c>
      <c r="G28" s="74" t="s">
        <v>212</v>
      </c>
      <c r="H28" s="74" t="s">
        <v>101</v>
      </c>
      <c r="I28" s="148"/>
    </row>
    <row r="29" spans="1:9" ht="37.5" customHeight="1" hidden="1">
      <c r="A29" s="87" t="s">
        <v>142</v>
      </c>
      <c r="B29" s="73"/>
      <c r="C29" s="73"/>
      <c r="D29" s="73" t="s">
        <v>65</v>
      </c>
      <c r="E29" s="74" t="s">
        <v>6</v>
      </c>
      <c r="F29" s="74" t="s">
        <v>9</v>
      </c>
      <c r="G29" s="74" t="s">
        <v>212</v>
      </c>
      <c r="H29" s="74" t="s">
        <v>106</v>
      </c>
      <c r="I29" s="148"/>
    </row>
    <row r="30" spans="1:9" s="72" customFormat="1" ht="36" customHeight="1">
      <c r="A30" s="86" t="s">
        <v>56</v>
      </c>
      <c r="B30" s="70" t="s">
        <v>81</v>
      </c>
      <c r="C30" s="70" t="s">
        <v>81</v>
      </c>
      <c r="D30" s="70" t="s">
        <v>65</v>
      </c>
      <c r="E30" s="71" t="s">
        <v>6</v>
      </c>
      <c r="F30" s="71" t="s">
        <v>11</v>
      </c>
      <c r="G30" s="71"/>
      <c r="H30" s="71"/>
      <c r="I30" s="147">
        <f>I38+I44+I50+I31</f>
        <v>7481.12455</v>
      </c>
    </row>
    <row r="31" spans="1:9" s="72" customFormat="1" ht="28.5" customHeight="1" hidden="1">
      <c r="A31" s="97" t="s">
        <v>275</v>
      </c>
      <c r="B31" s="70"/>
      <c r="C31" s="70"/>
      <c r="D31" s="73" t="s">
        <v>65</v>
      </c>
      <c r="E31" s="74" t="s">
        <v>6</v>
      </c>
      <c r="F31" s="74" t="s">
        <v>11</v>
      </c>
      <c r="G31" s="74" t="s">
        <v>277</v>
      </c>
      <c r="H31" s="74"/>
      <c r="I31" s="148">
        <f>I32+I35</f>
        <v>0</v>
      </c>
    </row>
    <row r="32" spans="1:9" s="72" customFormat="1" ht="25.5" customHeight="1" hidden="1">
      <c r="A32" s="98" t="s">
        <v>230</v>
      </c>
      <c r="B32" s="70"/>
      <c r="C32" s="70"/>
      <c r="D32" s="73" t="s">
        <v>65</v>
      </c>
      <c r="E32" s="74" t="s">
        <v>6</v>
      </c>
      <c r="F32" s="74" t="s">
        <v>11</v>
      </c>
      <c r="G32" s="74" t="s">
        <v>277</v>
      </c>
      <c r="H32" s="74" t="s">
        <v>101</v>
      </c>
      <c r="I32" s="148">
        <v>0</v>
      </c>
    </row>
    <row r="33" spans="1:9" s="72" customFormat="1" ht="25.5" customHeight="1" hidden="1">
      <c r="A33" s="98" t="s">
        <v>163</v>
      </c>
      <c r="B33" s="70"/>
      <c r="C33" s="70"/>
      <c r="D33" s="73" t="s">
        <v>65</v>
      </c>
      <c r="E33" s="74" t="s">
        <v>6</v>
      </c>
      <c r="F33" s="74" t="s">
        <v>11</v>
      </c>
      <c r="G33" s="74" t="s">
        <v>166</v>
      </c>
      <c r="H33" s="74" t="s">
        <v>167</v>
      </c>
      <c r="I33" s="147">
        <f>I34</f>
        <v>0</v>
      </c>
    </row>
    <row r="34" spans="1:9" s="72" customFormat="1" ht="23.25" customHeight="1" hidden="1">
      <c r="A34" s="98" t="s">
        <v>164</v>
      </c>
      <c r="B34" s="70"/>
      <c r="C34" s="70"/>
      <c r="D34" s="73" t="s">
        <v>65</v>
      </c>
      <c r="E34" s="74" t="s">
        <v>6</v>
      </c>
      <c r="F34" s="74" t="s">
        <v>11</v>
      </c>
      <c r="G34" s="74" t="s">
        <v>166</v>
      </c>
      <c r="H34" s="74" t="s">
        <v>110</v>
      </c>
      <c r="I34" s="148">
        <f>(90000-90000)/1000</f>
        <v>0</v>
      </c>
    </row>
    <row r="35" spans="1:9" s="72" customFormat="1" ht="25.5" customHeight="1" hidden="1">
      <c r="A35" s="102" t="s">
        <v>178</v>
      </c>
      <c r="B35" s="70"/>
      <c r="C35" s="70"/>
      <c r="D35" s="73" t="s">
        <v>65</v>
      </c>
      <c r="E35" s="74" t="s">
        <v>6</v>
      </c>
      <c r="F35" s="74" t="s">
        <v>11</v>
      </c>
      <c r="G35" s="74" t="s">
        <v>168</v>
      </c>
      <c r="H35" s="74"/>
      <c r="I35" s="148">
        <f>I36</f>
        <v>0</v>
      </c>
    </row>
    <row r="36" spans="1:9" s="72" customFormat="1" ht="25.5" customHeight="1" hidden="1">
      <c r="A36" s="98" t="s">
        <v>228</v>
      </c>
      <c r="B36" s="70"/>
      <c r="C36" s="70"/>
      <c r="D36" s="73" t="s">
        <v>65</v>
      </c>
      <c r="E36" s="74" t="s">
        <v>6</v>
      </c>
      <c r="F36" s="74" t="s">
        <v>11</v>
      </c>
      <c r="G36" s="74" t="s">
        <v>168</v>
      </c>
      <c r="H36" s="74" t="s">
        <v>167</v>
      </c>
      <c r="I36" s="148">
        <f>I37</f>
        <v>0</v>
      </c>
    </row>
    <row r="37" spans="1:9" s="72" customFormat="1" ht="25.5" customHeight="1" hidden="1">
      <c r="A37" s="98" t="s">
        <v>164</v>
      </c>
      <c r="B37" s="70"/>
      <c r="C37" s="70"/>
      <c r="D37" s="73" t="s">
        <v>65</v>
      </c>
      <c r="E37" s="74" t="s">
        <v>6</v>
      </c>
      <c r="F37" s="74" t="s">
        <v>11</v>
      </c>
      <c r="G37" s="74" t="s">
        <v>168</v>
      </c>
      <c r="H37" s="74" t="s">
        <v>110</v>
      </c>
      <c r="I37" s="148"/>
    </row>
    <row r="38" spans="1:9" s="72" customFormat="1" ht="26.25" customHeight="1">
      <c r="A38" s="103" t="s">
        <v>85</v>
      </c>
      <c r="B38" s="70"/>
      <c r="C38" s="70"/>
      <c r="D38" s="73" t="s">
        <v>65</v>
      </c>
      <c r="E38" s="74" t="s">
        <v>6</v>
      </c>
      <c r="F38" s="74" t="s">
        <v>11</v>
      </c>
      <c r="G38" s="74" t="s">
        <v>172</v>
      </c>
      <c r="H38" s="74"/>
      <c r="I38" s="148">
        <f>I39+I40+I47</f>
        <v>7481.12455</v>
      </c>
    </row>
    <row r="39" spans="1:9" s="72" customFormat="1" ht="20.25" customHeight="1">
      <c r="A39" s="98" t="s">
        <v>230</v>
      </c>
      <c r="B39" s="70"/>
      <c r="C39" s="70"/>
      <c r="D39" s="73" t="s">
        <v>65</v>
      </c>
      <c r="E39" s="74" t="s">
        <v>6</v>
      </c>
      <c r="F39" s="74" t="s">
        <v>11</v>
      </c>
      <c r="G39" s="74" t="s">
        <v>172</v>
      </c>
      <c r="H39" s="74" t="s">
        <v>101</v>
      </c>
      <c r="I39" s="148">
        <f>6033820/1000</f>
        <v>6033.82</v>
      </c>
    </row>
    <row r="40" spans="1:9" ht="25.5" customHeight="1">
      <c r="A40" s="112" t="s">
        <v>228</v>
      </c>
      <c r="B40" s="73" t="s">
        <v>81</v>
      </c>
      <c r="C40" s="73" t="s">
        <v>81</v>
      </c>
      <c r="D40" s="73" t="s">
        <v>65</v>
      </c>
      <c r="E40" s="74" t="s">
        <v>6</v>
      </c>
      <c r="F40" s="74" t="s">
        <v>11</v>
      </c>
      <c r="G40" s="74" t="s">
        <v>172</v>
      </c>
      <c r="H40" s="74" t="s">
        <v>167</v>
      </c>
      <c r="I40" s="148">
        <f>I41</f>
        <v>1232.8047700000002</v>
      </c>
    </row>
    <row r="41" spans="1:9" ht="25.5" customHeight="1">
      <c r="A41" s="98" t="s">
        <v>164</v>
      </c>
      <c r="B41" s="73" t="s">
        <v>81</v>
      </c>
      <c r="C41" s="73" t="s">
        <v>81</v>
      </c>
      <c r="D41" s="73" t="s">
        <v>65</v>
      </c>
      <c r="E41" s="74" t="s">
        <v>6</v>
      </c>
      <c r="F41" s="74" t="s">
        <v>11</v>
      </c>
      <c r="G41" s="74" t="s">
        <v>172</v>
      </c>
      <c r="H41" s="74" t="s">
        <v>110</v>
      </c>
      <c r="I41" s="148">
        <f>1005464.77/1000+12340/1000+5000/1000-2000/1000+30000/1000+182000/1000</f>
        <v>1232.8047700000002</v>
      </c>
    </row>
    <row r="42" spans="1:9" ht="25.5" customHeight="1" hidden="1">
      <c r="A42" s="98" t="s">
        <v>238</v>
      </c>
      <c r="B42" s="73"/>
      <c r="C42" s="73"/>
      <c r="D42" s="73" t="s">
        <v>65</v>
      </c>
      <c r="E42" s="74" t="s">
        <v>6</v>
      </c>
      <c r="F42" s="74" t="s">
        <v>11</v>
      </c>
      <c r="G42" s="74" t="s">
        <v>172</v>
      </c>
      <c r="H42" s="74" t="s">
        <v>237</v>
      </c>
      <c r="I42" s="148"/>
    </row>
    <row r="43" spans="1:9" ht="25.5" customHeight="1" hidden="1">
      <c r="A43" s="98" t="s">
        <v>239</v>
      </c>
      <c r="B43" s="73"/>
      <c r="C43" s="73"/>
      <c r="D43" s="73" t="s">
        <v>65</v>
      </c>
      <c r="E43" s="74" t="s">
        <v>6</v>
      </c>
      <c r="F43" s="74" t="s">
        <v>11</v>
      </c>
      <c r="G43" s="74" t="s">
        <v>172</v>
      </c>
      <c r="H43" s="74" t="s">
        <v>236</v>
      </c>
      <c r="I43" s="148"/>
    </row>
    <row r="44" spans="1:9" ht="21" customHeight="1" hidden="1">
      <c r="A44" s="98" t="s">
        <v>267</v>
      </c>
      <c r="B44" s="73"/>
      <c r="C44" s="73"/>
      <c r="D44" s="73" t="s">
        <v>65</v>
      </c>
      <c r="E44" s="74" t="s">
        <v>6</v>
      </c>
      <c r="F44" s="74" t="s">
        <v>11</v>
      </c>
      <c r="G44" s="74" t="s">
        <v>266</v>
      </c>
      <c r="H44" s="74"/>
      <c r="I44" s="148">
        <f>I45</f>
        <v>0</v>
      </c>
    </row>
    <row r="45" spans="1:9" ht="25.5" customHeight="1" hidden="1">
      <c r="A45" s="112" t="s">
        <v>228</v>
      </c>
      <c r="B45" s="73"/>
      <c r="C45" s="73"/>
      <c r="D45" s="73" t="s">
        <v>65</v>
      </c>
      <c r="E45" s="74" t="s">
        <v>6</v>
      </c>
      <c r="F45" s="74" t="s">
        <v>11</v>
      </c>
      <c r="G45" s="74" t="s">
        <v>266</v>
      </c>
      <c r="H45" s="74" t="s">
        <v>167</v>
      </c>
      <c r="I45" s="148">
        <f>I46</f>
        <v>0</v>
      </c>
    </row>
    <row r="46" spans="1:9" ht="25.5" customHeight="1" hidden="1">
      <c r="A46" s="98" t="s">
        <v>164</v>
      </c>
      <c r="B46" s="73"/>
      <c r="C46" s="73"/>
      <c r="D46" s="73" t="s">
        <v>65</v>
      </c>
      <c r="E46" s="74" t="s">
        <v>6</v>
      </c>
      <c r="F46" s="74" t="s">
        <v>11</v>
      </c>
      <c r="G46" s="74" t="s">
        <v>263</v>
      </c>
      <c r="H46" s="74" t="s">
        <v>110</v>
      </c>
      <c r="I46" s="148">
        <v>0</v>
      </c>
    </row>
    <row r="47" spans="1:9" ht="15.75" customHeight="1">
      <c r="A47" s="99" t="s">
        <v>87</v>
      </c>
      <c r="B47" s="73"/>
      <c r="C47" s="73"/>
      <c r="D47" s="73" t="s">
        <v>65</v>
      </c>
      <c r="E47" s="74" t="s">
        <v>6</v>
      </c>
      <c r="F47" s="74" t="s">
        <v>11</v>
      </c>
      <c r="G47" s="74" t="s">
        <v>172</v>
      </c>
      <c r="H47" s="74" t="s">
        <v>88</v>
      </c>
      <c r="I47" s="148">
        <f>I49+I48</f>
        <v>214.49978</v>
      </c>
    </row>
    <row r="48" spans="1:9" ht="16.5" customHeight="1">
      <c r="A48" s="99" t="s">
        <v>215</v>
      </c>
      <c r="B48" s="73"/>
      <c r="C48" s="73"/>
      <c r="D48" s="73" t="s">
        <v>65</v>
      </c>
      <c r="E48" s="74" t="s">
        <v>6</v>
      </c>
      <c r="F48" s="74" t="s">
        <v>11</v>
      </c>
      <c r="G48" s="74" t="s">
        <v>172</v>
      </c>
      <c r="H48" s="74" t="s">
        <v>214</v>
      </c>
      <c r="I48" s="148">
        <f>15000/1000+11991/1000+44.53/1000+1950/1000+65434.1/1000+2617/1000+5463.15/1000+2000/1000+10000/1000</f>
        <v>114.49978</v>
      </c>
    </row>
    <row r="49" spans="1:9" ht="17.25" customHeight="1">
      <c r="A49" s="99" t="s">
        <v>113</v>
      </c>
      <c r="B49" s="73"/>
      <c r="C49" s="73"/>
      <c r="D49" s="73" t="s">
        <v>65</v>
      </c>
      <c r="E49" s="74" t="s">
        <v>6</v>
      </c>
      <c r="F49" s="74" t="s">
        <v>11</v>
      </c>
      <c r="G49" s="74" t="s">
        <v>172</v>
      </c>
      <c r="H49" s="74" t="s">
        <v>114</v>
      </c>
      <c r="I49" s="148">
        <f>'[1]0104'!$D$115/1000</f>
        <v>100</v>
      </c>
    </row>
    <row r="50" spans="1:9" ht="27" customHeight="1" hidden="1">
      <c r="A50" s="87" t="s">
        <v>143</v>
      </c>
      <c r="B50" s="73" t="s">
        <v>65</v>
      </c>
      <c r="C50" s="73" t="s">
        <v>6</v>
      </c>
      <c r="D50" s="73" t="s">
        <v>65</v>
      </c>
      <c r="E50" s="74" t="s">
        <v>6</v>
      </c>
      <c r="F50" s="74" t="s">
        <v>11</v>
      </c>
      <c r="G50" s="74" t="s">
        <v>218</v>
      </c>
      <c r="H50" s="74"/>
      <c r="I50" s="148">
        <f>I51</f>
        <v>0</v>
      </c>
    </row>
    <row r="51" spans="1:9" ht="25.5" customHeight="1" hidden="1">
      <c r="A51" s="98" t="s">
        <v>228</v>
      </c>
      <c r="B51" s="73" t="s">
        <v>65</v>
      </c>
      <c r="C51" s="73" t="s">
        <v>6</v>
      </c>
      <c r="D51" s="73" t="s">
        <v>65</v>
      </c>
      <c r="E51" s="74" t="s">
        <v>6</v>
      </c>
      <c r="F51" s="74" t="s">
        <v>11</v>
      </c>
      <c r="G51" s="74" t="s">
        <v>218</v>
      </c>
      <c r="H51" s="74" t="s">
        <v>167</v>
      </c>
      <c r="I51" s="148">
        <f>I52</f>
        <v>0</v>
      </c>
    </row>
    <row r="52" spans="1:9" ht="24.75" customHeight="1" hidden="1">
      <c r="A52" s="87" t="s">
        <v>109</v>
      </c>
      <c r="B52" s="73" t="s">
        <v>65</v>
      </c>
      <c r="C52" s="73" t="s">
        <v>6</v>
      </c>
      <c r="D52" s="73" t="s">
        <v>65</v>
      </c>
      <c r="E52" s="74" t="s">
        <v>6</v>
      </c>
      <c r="F52" s="74" t="s">
        <v>11</v>
      </c>
      <c r="G52" s="74" t="s">
        <v>218</v>
      </c>
      <c r="H52" s="74" t="s">
        <v>110</v>
      </c>
      <c r="I52" s="148">
        <v>0</v>
      </c>
    </row>
    <row r="53" spans="1:9" ht="15" customHeight="1" hidden="1">
      <c r="A53" s="86" t="s">
        <v>14</v>
      </c>
      <c r="B53" s="70"/>
      <c r="C53" s="70"/>
      <c r="D53" s="70" t="s">
        <v>65</v>
      </c>
      <c r="E53" s="71" t="s">
        <v>6</v>
      </c>
      <c r="F53" s="71" t="s">
        <v>15</v>
      </c>
      <c r="G53" s="71"/>
      <c r="H53" s="71"/>
      <c r="I53" s="147">
        <f>I54</f>
        <v>0</v>
      </c>
    </row>
    <row r="54" spans="1:9" ht="15" customHeight="1" hidden="1">
      <c r="A54" s="83" t="s">
        <v>44</v>
      </c>
      <c r="B54" s="73"/>
      <c r="C54" s="73"/>
      <c r="D54" s="73" t="s">
        <v>65</v>
      </c>
      <c r="E54" s="74" t="s">
        <v>6</v>
      </c>
      <c r="F54" s="74" t="s">
        <v>15</v>
      </c>
      <c r="G54" s="74" t="s">
        <v>115</v>
      </c>
      <c r="H54" s="74"/>
      <c r="I54" s="148">
        <f>I55</f>
        <v>0</v>
      </c>
    </row>
    <row r="55" spans="1:9" ht="14.25" customHeight="1" hidden="1">
      <c r="A55" s="82" t="s">
        <v>57</v>
      </c>
      <c r="B55" s="73"/>
      <c r="C55" s="73"/>
      <c r="D55" s="73" t="s">
        <v>65</v>
      </c>
      <c r="E55" s="74" t="s">
        <v>6</v>
      </c>
      <c r="F55" s="74" t="s">
        <v>15</v>
      </c>
      <c r="G55" s="74" t="s">
        <v>116</v>
      </c>
      <c r="H55" s="74"/>
      <c r="I55" s="148">
        <f>I56</f>
        <v>0</v>
      </c>
    </row>
    <row r="56" spans="1:9" ht="16.5" customHeight="1" hidden="1">
      <c r="A56" s="82" t="s">
        <v>87</v>
      </c>
      <c r="B56" s="73"/>
      <c r="C56" s="73"/>
      <c r="D56" s="73" t="s">
        <v>65</v>
      </c>
      <c r="E56" s="74" t="s">
        <v>6</v>
      </c>
      <c r="F56" s="74" t="s">
        <v>15</v>
      </c>
      <c r="G56" s="74" t="s">
        <v>137</v>
      </c>
      <c r="H56" s="74" t="s">
        <v>88</v>
      </c>
      <c r="I56" s="148"/>
    </row>
    <row r="57" spans="1:9" ht="16.5" customHeight="1" hidden="1">
      <c r="A57" s="82" t="s">
        <v>117</v>
      </c>
      <c r="B57" s="73"/>
      <c r="C57" s="73"/>
      <c r="D57" s="73" t="s">
        <v>65</v>
      </c>
      <c r="E57" s="74" t="s">
        <v>6</v>
      </c>
      <c r="F57" s="74" t="s">
        <v>15</v>
      </c>
      <c r="G57" s="74" t="s">
        <v>137</v>
      </c>
      <c r="H57" s="74" t="s">
        <v>118</v>
      </c>
      <c r="I57" s="148"/>
    </row>
    <row r="58" spans="1:9" ht="25.5" customHeight="1">
      <c r="A58" s="100" t="s">
        <v>169</v>
      </c>
      <c r="B58" s="73"/>
      <c r="C58" s="73"/>
      <c r="D58" s="70" t="s">
        <v>65</v>
      </c>
      <c r="E58" s="71" t="s">
        <v>6</v>
      </c>
      <c r="F58" s="71" t="s">
        <v>13</v>
      </c>
      <c r="G58" s="74"/>
      <c r="H58" s="74"/>
      <c r="I58" s="147">
        <f>I59</f>
        <v>15.3</v>
      </c>
    </row>
    <row r="59" spans="1:9" ht="24.75" customHeight="1">
      <c r="A59" s="98" t="s">
        <v>170</v>
      </c>
      <c r="B59" s="73"/>
      <c r="C59" s="73"/>
      <c r="D59" s="73" t="s">
        <v>65</v>
      </c>
      <c r="E59" s="74" t="s">
        <v>6</v>
      </c>
      <c r="F59" s="74" t="s">
        <v>13</v>
      </c>
      <c r="G59" s="74" t="s">
        <v>171</v>
      </c>
      <c r="H59" s="74"/>
      <c r="I59" s="148">
        <f>I60</f>
        <v>15.3</v>
      </c>
    </row>
    <row r="60" spans="1:9" ht="16.5" customHeight="1">
      <c r="A60" s="101" t="s">
        <v>40</v>
      </c>
      <c r="B60" s="73"/>
      <c r="C60" s="73"/>
      <c r="D60" s="73" t="s">
        <v>65</v>
      </c>
      <c r="E60" s="74" t="s">
        <v>6</v>
      </c>
      <c r="F60" s="74" t="s">
        <v>13</v>
      </c>
      <c r="G60" s="74" t="s">
        <v>171</v>
      </c>
      <c r="H60" s="74" t="s">
        <v>173</v>
      </c>
      <c r="I60" s="148">
        <f>I61</f>
        <v>15.3</v>
      </c>
    </row>
    <row r="61" spans="1:9" ht="16.5" customHeight="1">
      <c r="A61" s="101" t="s">
        <v>225</v>
      </c>
      <c r="B61" s="73"/>
      <c r="C61" s="73"/>
      <c r="D61" s="73" t="s">
        <v>65</v>
      </c>
      <c r="E61" s="74" t="s">
        <v>6</v>
      </c>
      <c r="F61" s="74" t="s">
        <v>13</v>
      </c>
      <c r="G61" s="74" t="s">
        <v>171</v>
      </c>
      <c r="H61" s="74" t="s">
        <v>224</v>
      </c>
      <c r="I61" s="148">
        <f>15300/1000</f>
        <v>15.3</v>
      </c>
    </row>
    <row r="62" spans="1:9" ht="16.5" customHeight="1" hidden="1">
      <c r="A62" s="100" t="s">
        <v>14</v>
      </c>
      <c r="B62" s="73"/>
      <c r="C62" s="73"/>
      <c r="D62" s="70" t="s">
        <v>65</v>
      </c>
      <c r="E62" s="71" t="s">
        <v>6</v>
      </c>
      <c r="F62" s="71" t="s">
        <v>15</v>
      </c>
      <c r="G62" s="74"/>
      <c r="H62" s="74"/>
      <c r="I62" s="148">
        <f>I63</f>
        <v>0</v>
      </c>
    </row>
    <row r="63" spans="1:9" ht="16.5" customHeight="1" hidden="1">
      <c r="A63" s="98" t="s">
        <v>44</v>
      </c>
      <c r="B63" s="73"/>
      <c r="C63" s="73"/>
      <c r="D63" s="73" t="s">
        <v>65</v>
      </c>
      <c r="E63" s="74" t="s">
        <v>6</v>
      </c>
      <c r="F63" s="74" t="s">
        <v>15</v>
      </c>
      <c r="G63" s="74" t="s">
        <v>174</v>
      </c>
      <c r="H63" s="74"/>
      <c r="I63" s="148">
        <f>I64</f>
        <v>0</v>
      </c>
    </row>
    <row r="64" spans="1:9" ht="25.5" customHeight="1" hidden="1">
      <c r="A64" s="98" t="s">
        <v>228</v>
      </c>
      <c r="B64" s="73"/>
      <c r="C64" s="73"/>
      <c r="D64" s="73" t="s">
        <v>65</v>
      </c>
      <c r="E64" s="74" t="s">
        <v>6</v>
      </c>
      <c r="F64" s="74" t="s">
        <v>15</v>
      </c>
      <c r="G64" s="74" t="s">
        <v>174</v>
      </c>
      <c r="H64" s="74" t="s">
        <v>167</v>
      </c>
      <c r="I64" s="148">
        <f>I65</f>
        <v>0</v>
      </c>
    </row>
    <row r="65" spans="1:9" ht="29.25" customHeight="1" hidden="1">
      <c r="A65" s="87" t="s">
        <v>109</v>
      </c>
      <c r="B65" s="73"/>
      <c r="C65" s="73"/>
      <c r="D65" s="73" t="s">
        <v>65</v>
      </c>
      <c r="E65" s="74" t="s">
        <v>6</v>
      </c>
      <c r="F65" s="74" t="s">
        <v>15</v>
      </c>
      <c r="G65" s="74" t="s">
        <v>174</v>
      </c>
      <c r="H65" s="74" t="s">
        <v>110</v>
      </c>
      <c r="I65" s="148">
        <v>0</v>
      </c>
    </row>
    <row r="66" spans="1:9" ht="15.75" customHeight="1">
      <c r="A66" s="86" t="s">
        <v>17</v>
      </c>
      <c r="B66" s="73" t="s">
        <v>6</v>
      </c>
      <c r="C66" s="73" t="s">
        <v>45</v>
      </c>
      <c r="D66" s="70" t="s">
        <v>65</v>
      </c>
      <c r="E66" s="71" t="s">
        <v>6</v>
      </c>
      <c r="F66" s="71" t="s">
        <v>70</v>
      </c>
      <c r="G66" s="71"/>
      <c r="H66" s="71"/>
      <c r="I66" s="147">
        <f>I67</f>
        <v>147.961</v>
      </c>
    </row>
    <row r="67" spans="1:9" ht="15.75" customHeight="1">
      <c r="A67" s="104" t="s">
        <v>17</v>
      </c>
      <c r="B67" s="73" t="s">
        <v>6</v>
      </c>
      <c r="C67" s="73" t="s">
        <v>45</v>
      </c>
      <c r="D67" s="73" t="s">
        <v>65</v>
      </c>
      <c r="E67" s="74" t="s">
        <v>6</v>
      </c>
      <c r="F67" s="74" t="s">
        <v>70</v>
      </c>
      <c r="G67" s="74" t="s">
        <v>176</v>
      </c>
      <c r="H67" s="74"/>
      <c r="I67" s="148">
        <f>I68</f>
        <v>147.961</v>
      </c>
    </row>
    <row r="68" spans="1:9" ht="15.75" customHeight="1">
      <c r="A68" s="105" t="s">
        <v>175</v>
      </c>
      <c r="B68" s="73" t="s">
        <v>6</v>
      </c>
      <c r="C68" s="73" t="s">
        <v>45</v>
      </c>
      <c r="D68" s="73" t="s">
        <v>65</v>
      </c>
      <c r="E68" s="74" t="s">
        <v>6</v>
      </c>
      <c r="F68" s="74" t="s">
        <v>70</v>
      </c>
      <c r="G68" s="74" t="s">
        <v>176</v>
      </c>
      <c r="H68" s="74"/>
      <c r="I68" s="148">
        <f>I69</f>
        <v>147.961</v>
      </c>
    </row>
    <row r="69" spans="1:9" ht="18" customHeight="1">
      <c r="A69" s="104" t="s">
        <v>87</v>
      </c>
      <c r="B69" s="73"/>
      <c r="C69" s="73"/>
      <c r="D69" s="73" t="s">
        <v>65</v>
      </c>
      <c r="E69" s="74" t="s">
        <v>6</v>
      </c>
      <c r="F69" s="74" t="s">
        <v>70</v>
      </c>
      <c r="G69" s="74" t="s">
        <v>176</v>
      </c>
      <c r="H69" s="74" t="s">
        <v>88</v>
      </c>
      <c r="I69" s="148">
        <f>I70</f>
        <v>147.961</v>
      </c>
    </row>
    <row r="70" spans="1:9" ht="17.25" customHeight="1">
      <c r="A70" s="104" t="s">
        <v>119</v>
      </c>
      <c r="B70" s="73"/>
      <c r="C70" s="73"/>
      <c r="D70" s="73" t="s">
        <v>65</v>
      </c>
      <c r="E70" s="74" t="s">
        <v>6</v>
      </c>
      <c r="F70" s="74" t="s">
        <v>70</v>
      </c>
      <c r="G70" s="74" t="s">
        <v>176</v>
      </c>
      <c r="H70" s="74" t="s">
        <v>120</v>
      </c>
      <c r="I70" s="148">
        <f>500000/1000-352039/1000</f>
        <v>147.961</v>
      </c>
    </row>
    <row r="71" spans="1:9" ht="17.25" customHeight="1">
      <c r="A71" s="86" t="s">
        <v>18</v>
      </c>
      <c r="B71" s="70"/>
      <c r="C71" s="70"/>
      <c r="D71" s="70" t="s">
        <v>65</v>
      </c>
      <c r="E71" s="71" t="s">
        <v>6</v>
      </c>
      <c r="F71" s="71" t="s">
        <v>71</v>
      </c>
      <c r="G71" s="71"/>
      <c r="H71" s="71"/>
      <c r="I71" s="147">
        <f>I72+I79+I82+I76</f>
        <v>1744.72</v>
      </c>
    </row>
    <row r="72" spans="1:9" ht="17.25" customHeight="1">
      <c r="A72" s="104" t="s">
        <v>86</v>
      </c>
      <c r="B72" s="73"/>
      <c r="C72" s="73"/>
      <c r="D72" s="73" t="s">
        <v>65</v>
      </c>
      <c r="E72" s="74" t="s">
        <v>6</v>
      </c>
      <c r="F72" s="74" t="s">
        <v>71</v>
      </c>
      <c r="G72" s="74" t="s">
        <v>179</v>
      </c>
      <c r="H72" s="74"/>
      <c r="I72" s="148">
        <f>I73</f>
        <v>384</v>
      </c>
    </row>
    <row r="73" spans="1:9" ht="27" customHeight="1">
      <c r="A73" s="104" t="s">
        <v>180</v>
      </c>
      <c r="B73" s="73"/>
      <c r="C73" s="73"/>
      <c r="D73" s="73" t="s">
        <v>65</v>
      </c>
      <c r="E73" s="74" t="s">
        <v>6</v>
      </c>
      <c r="F73" s="74" t="s">
        <v>71</v>
      </c>
      <c r="G73" s="74" t="s">
        <v>179</v>
      </c>
      <c r="H73" s="74"/>
      <c r="I73" s="148">
        <f>I74</f>
        <v>384</v>
      </c>
    </row>
    <row r="74" spans="1:9" ht="26.25" customHeight="1">
      <c r="A74" s="98" t="s">
        <v>228</v>
      </c>
      <c r="B74" s="73"/>
      <c r="C74" s="73"/>
      <c r="D74" s="73" t="s">
        <v>65</v>
      </c>
      <c r="E74" s="74" t="s">
        <v>6</v>
      </c>
      <c r="F74" s="74" t="s">
        <v>71</v>
      </c>
      <c r="G74" s="74" t="s">
        <v>179</v>
      </c>
      <c r="H74" s="74" t="s">
        <v>167</v>
      </c>
      <c r="I74" s="148">
        <f>I75</f>
        <v>384</v>
      </c>
    </row>
    <row r="75" spans="1:9" ht="26.25" customHeight="1">
      <c r="A75" s="103" t="s">
        <v>109</v>
      </c>
      <c r="B75" s="73"/>
      <c r="C75" s="73"/>
      <c r="D75" s="73" t="s">
        <v>65</v>
      </c>
      <c r="E75" s="74" t="s">
        <v>6</v>
      </c>
      <c r="F75" s="74" t="s">
        <v>71</v>
      </c>
      <c r="G75" s="74" t="s">
        <v>179</v>
      </c>
      <c r="H75" s="74" t="s">
        <v>110</v>
      </c>
      <c r="I75" s="148">
        <f>114000/1000+300000/1000-30000/1000</f>
        <v>384</v>
      </c>
    </row>
    <row r="76" spans="1:9" ht="26.25" customHeight="1">
      <c r="A76" s="87" t="s">
        <v>143</v>
      </c>
      <c r="B76" s="73"/>
      <c r="C76" s="73"/>
      <c r="D76" s="73" t="s">
        <v>65</v>
      </c>
      <c r="E76" s="74" t="s">
        <v>6</v>
      </c>
      <c r="F76" s="74" t="s">
        <v>71</v>
      </c>
      <c r="G76" s="74" t="s">
        <v>283</v>
      </c>
      <c r="H76" s="74"/>
      <c r="I76" s="148">
        <f>I77</f>
        <v>75</v>
      </c>
    </row>
    <row r="77" spans="1:9" ht="26.25" customHeight="1">
      <c r="A77" s="98" t="s">
        <v>228</v>
      </c>
      <c r="B77" s="73"/>
      <c r="C77" s="73"/>
      <c r="D77" s="73" t="s">
        <v>65</v>
      </c>
      <c r="E77" s="74" t="s">
        <v>6</v>
      </c>
      <c r="F77" s="74" t="s">
        <v>71</v>
      </c>
      <c r="G77" s="74" t="s">
        <v>283</v>
      </c>
      <c r="H77" s="74" t="s">
        <v>167</v>
      </c>
      <c r="I77" s="148">
        <f>I78</f>
        <v>75</v>
      </c>
    </row>
    <row r="78" spans="1:9" ht="26.25" customHeight="1">
      <c r="A78" s="87" t="s">
        <v>109</v>
      </c>
      <c r="B78" s="73"/>
      <c r="C78" s="73"/>
      <c r="D78" s="73" t="s">
        <v>65</v>
      </c>
      <c r="E78" s="74" t="s">
        <v>6</v>
      </c>
      <c r="F78" s="74" t="s">
        <v>71</v>
      </c>
      <c r="G78" s="74" t="s">
        <v>283</v>
      </c>
      <c r="H78" s="74" t="s">
        <v>110</v>
      </c>
      <c r="I78" s="148">
        <f>75000/1000</f>
        <v>75</v>
      </c>
    </row>
    <row r="79" spans="1:9" ht="26.25" customHeight="1">
      <c r="A79" s="104" t="s">
        <v>292</v>
      </c>
      <c r="B79" s="73"/>
      <c r="C79" s="73"/>
      <c r="D79" s="73" t="s">
        <v>65</v>
      </c>
      <c r="E79" s="74" t="s">
        <v>6</v>
      </c>
      <c r="F79" s="74" t="s">
        <v>71</v>
      </c>
      <c r="G79" s="74" t="s">
        <v>302</v>
      </c>
      <c r="H79" s="74"/>
      <c r="I79" s="148">
        <f>I80</f>
        <v>406.66</v>
      </c>
    </row>
    <row r="80" spans="1:9" ht="26.25" customHeight="1">
      <c r="A80" s="103" t="s">
        <v>228</v>
      </c>
      <c r="B80" s="73"/>
      <c r="C80" s="73"/>
      <c r="D80" s="73" t="s">
        <v>65</v>
      </c>
      <c r="E80" s="74" t="s">
        <v>6</v>
      </c>
      <c r="F80" s="74" t="s">
        <v>71</v>
      </c>
      <c r="G80" s="74" t="s">
        <v>303</v>
      </c>
      <c r="H80" s="74" t="s">
        <v>167</v>
      </c>
      <c r="I80" s="148">
        <f>I81</f>
        <v>406.66</v>
      </c>
    </row>
    <row r="81" spans="1:9" ht="26.25" customHeight="1">
      <c r="A81" s="103" t="s">
        <v>109</v>
      </c>
      <c r="B81" s="73"/>
      <c r="C81" s="73"/>
      <c r="D81" s="73" t="s">
        <v>65</v>
      </c>
      <c r="E81" s="74" t="s">
        <v>6</v>
      </c>
      <c r="F81" s="74" t="s">
        <v>71</v>
      </c>
      <c r="G81" s="74" t="s">
        <v>303</v>
      </c>
      <c r="H81" s="74" t="s">
        <v>110</v>
      </c>
      <c r="I81" s="148">
        <f>406660/1000</f>
        <v>406.66</v>
      </c>
    </row>
    <row r="82" spans="1:9" ht="27" customHeight="1">
      <c r="A82" s="103" t="s">
        <v>231</v>
      </c>
      <c r="B82" s="73"/>
      <c r="C82" s="73"/>
      <c r="D82" s="73" t="s">
        <v>65</v>
      </c>
      <c r="E82" s="74" t="s">
        <v>6</v>
      </c>
      <c r="F82" s="74" t="s">
        <v>71</v>
      </c>
      <c r="G82" s="74" t="s">
        <v>233</v>
      </c>
      <c r="H82" s="74"/>
      <c r="I82" s="148">
        <f>I83+I86</f>
        <v>879.06</v>
      </c>
    </row>
    <row r="83" spans="1:9" ht="24.75" customHeight="1" hidden="1">
      <c r="A83" s="103" t="s">
        <v>241</v>
      </c>
      <c r="B83" s="73"/>
      <c r="C83" s="73"/>
      <c r="D83" s="73" t="s">
        <v>65</v>
      </c>
      <c r="E83" s="74" t="s">
        <v>6</v>
      </c>
      <c r="F83" s="74" t="s">
        <v>71</v>
      </c>
      <c r="G83" s="74" t="s">
        <v>240</v>
      </c>
      <c r="H83" s="74"/>
      <c r="I83" s="148">
        <f>I84</f>
        <v>0</v>
      </c>
    </row>
    <row r="84" spans="1:9" ht="26.25" customHeight="1" hidden="1">
      <c r="A84" s="103" t="s">
        <v>228</v>
      </c>
      <c r="B84" s="73"/>
      <c r="C84" s="73"/>
      <c r="D84" s="73" t="s">
        <v>65</v>
      </c>
      <c r="E84" s="74" t="s">
        <v>6</v>
      </c>
      <c r="F84" s="74" t="s">
        <v>71</v>
      </c>
      <c r="G84" s="74" t="s">
        <v>242</v>
      </c>
      <c r="H84" s="74" t="s">
        <v>167</v>
      </c>
      <c r="I84" s="148">
        <f>I85</f>
        <v>0</v>
      </c>
    </row>
    <row r="85" spans="1:9" ht="27.75" customHeight="1" hidden="1">
      <c r="A85" s="103" t="s">
        <v>109</v>
      </c>
      <c r="B85" s="73"/>
      <c r="C85" s="73"/>
      <c r="D85" s="73" t="s">
        <v>65</v>
      </c>
      <c r="E85" s="74" t="s">
        <v>6</v>
      </c>
      <c r="F85" s="74" t="s">
        <v>71</v>
      </c>
      <c r="G85" s="74" t="s">
        <v>240</v>
      </c>
      <c r="H85" s="74" t="s">
        <v>110</v>
      </c>
      <c r="I85" s="148"/>
    </row>
    <row r="86" spans="1:9" ht="21.75" customHeight="1">
      <c r="A86" s="103" t="s">
        <v>232</v>
      </c>
      <c r="B86" s="73"/>
      <c r="C86" s="73"/>
      <c r="D86" s="73" t="s">
        <v>65</v>
      </c>
      <c r="E86" s="74" t="s">
        <v>6</v>
      </c>
      <c r="F86" s="74" t="s">
        <v>71</v>
      </c>
      <c r="G86" s="74" t="s">
        <v>234</v>
      </c>
      <c r="H86" s="74"/>
      <c r="I86" s="148">
        <f>I89</f>
        <v>879.06</v>
      </c>
    </row>
    <row r="87" spans="1:9" ht="26.25" customHeight="1" hidden="1">
      <c r="A87" s="103" t="s">
        <v>228</v>
      </c>
      <c r="B87" s="73"/>
      <c r="C87" s="73"/>
      <c r="D87" s="73" t="s">
        <v>65</v>
      </c>
      <c r="E87" s="74" t="s">
        <v>6</v>
      </c>
      <c r="F87" s="74" t="s">
        <v>71</v>
      </c>
      <c r="G87" s="74" t="s">
        <v>235</v>
      </c>
      <c r="H87" s="74" t="s">
        <v>167</v>
      </c>
      <c r="I87" s="148">
        <f>I88</f>
        <v>0</v>
      </c>
    </row>
    <row r="88" spans="1:9" ht="26.25" customHeight="1" hidden="1">
      <c r="A88" s="103" t="s">
        <v>109</v>
      </c>
      <c r="B88" s="73"/>
      <c r="C88" s="73"/>
      <c r="D88" s="73" t="s">
        <v>65</v>
      </c>
      <c r="E88" s="74" t="s">
        <v>6</v>
      </c>
      <c r="F88" s="74" t="s">
        <v>71</v>
      </c>
      <c r="G88" s="74" t="s">
        <v>234</v>
      </c>
      <c r="H88" s="74" t="s">
        <v>110</v>
      </c>
      <c r="I88" s="148">
        <v>0</v>
      </c>
    </row>
    <row r="89" spans="1:9" ht="26.25" customHeight="1">
      <c r="A89" s="103" t="s">
        <v>215</v>
      </c>
      <c r="B89" s="73"/>
      <c r="C89" s="73"/>
      <c r="D89" s="73" t="s">
        <v>65</v>
      </c>
      <c r="E89" s="74" t="s">
        <v>6</v>
      </c>
      <c r="F89" s="74" t="s">
        <v>71</v>
      </c>
      <c r="G89" s="74" t="s">
        <v>234</v>
      </c>
      <c r="H89" s="74" t="s">
        <v>271</v>
      </c>
      <c r="I89" s="148">
        <f>879060/1000</f>
        <v>879.06</v>
      </c>
    </row>
    <row r="90" spans="1:9" ht="24.75" customHeight="1">
      <c r="A90" s="86" t="s">
        <v>52</v>
      </c>
      <c r="B90" s="73"/>
      <c r="C90" s="73"/>
      <c r="D90" s="70" t="s">
        <v>65</v>
      </c>
      <c r="E90" s="67" t="s">
        <v>8</v>
      </c>
      <c r="F90" s="67" t="s">
        <v>55</v>
      </c>
      <c r="G90" s="67"/>
      <c r="H90" s="67"/>
      <c r="I90" s="146">
        <f>I91</f>
        <v>370.8999973</v>
      </c>
    </row>
    <row r="91" spans="1:9" ht="18.75" customHeight="1">
      <c r="A91" s="86" t="s">
        <v>53</v>
      </c>
      <c r="B91" s="70"/>
      <c r="C91" s="70"/>
      <c r="D91" s="70" t="s">
        <v>65</v>
      </c>
      <c r="E91" s="71" t="s">
        <v>8</v>
      </c>
      <c r="F91" s="71" t="s">
        <v>9</v>
      </c>
      <c r="G91" s="71"/>
      <c r="H91" s="71"/>
      <c r="I91" s="147">
        <f>I92</f>
        <v>370.8999973</v>
      </c>
    </row>
    <row r="92" spans="1:9" ht="19.5" customHeight="1">
      <c r="A92" s="88" t="s">
        <v>89</v>
      </c>
      <c r="B92" s="75"/>
      <c r="C92" s="75"/>
      <c r="D92" s="75" t="s">
        <v>65</v>
      </c>
      <c r="E92" s="76" t="s">
        <v>8</v>
      </c>
      <c r="F92" s="76" t="s">
        <v>9</v>
      </c>
      <c r="G92" s="74" t="s">
        <v>223</v>
      </c>
      <c r="H92" s="76"/>
      <c r="I92" s="148">
        <f>I93</f>
        <v>370.8999973</v>
      </c>
    </row>
    <row r="93" spans="1:9" ht="38.25" customHeight="1">
      <c r="A93" s="82" t="s">
        <v>84</v>
      </c>
      <c r="B93" s="73"/>
      <c r="C93" s="73"/>
      <c r="D93" s="73" t="s">
        <v>65</v>
      </c>
      <c r="E93" s="74" t="s">
        <v>8</v>
      </c>
      <c r="F93" s="74" t="s">
        <v>9</v>
      </c>
      <c r="G93" s="74" t="s">
        <v>222</v>
      </c>
      <c r="H93" s="74"/>
      <c r="I93" s="148">
        <f>I94+I97</f>
        <v>370.8999973</v>
      </c>
    </row>
    <row r="94" spans="1:9" ht="24" customHeight="1">
      <c r="A94" s="98" t="s">
        <v>155</v>
      </c>
      <c r="B94" s="73"/>
      <c r="C94" s="73"/>
      <c r="D94" s="73" t="s">
        <v>65</v>
      </c>
      <c r="E94" s="74" t="s">
        <v>8</v>
      </c>
      <c r="F94" s="74" t="s">
        <v>9</v>
      </c>
      <c r="G94" s="74" t="s">
        <v>222</v>
      </c>
      <c r="H94" s="74" t="s">
        <v>101</v>
      </c>
      <c r="I94" s="148">
        <f>'[1]0203'!$D$10/1000</f>
        <v>354.1999973</v>
      </c>
    </row>
    <row r="95" spans="1:9" ht="24.75" customHeight="1">
      <c r="A95" s="82" t="s">
        <v>103</v>
      </c>
      <c r="B95" s="73"/>
      <c r="C95" s="73"/>
      <c r="D95" s="73" t="s">
        <v>65</v>
      </c>
      <c r="E95" s="74" t="s">
        <v>8</v>
      </c>
      <c r="F95" s="74" t="s">
        <v>9</v>
      </c>
      <c r="G95" s="74" t="s">
        <v>222</v>
      </c>
      <c r="H95" s="74" t="s">
        <v>100</v>
      </c>
      <c r="I95" s="148">
        <f>251100/1000</f>
        <v>251.1</v>
      </c>
    </row>
    <row r="96" spans="1:9" ht="24.75" customHeight="1">
      <c r="A96" s="82" t="s">
        <v>107</v>
      </c>
      <c r="B96" s="73"/>
      <c r="C96" s="73"/>
      <c r="D96" s="73" t="s">
        <v>65</v>
      </c>
      <c r="E96" s="74" t="s">
        <v>8</v>
      </c>
      <c r="F96" s="74" t="s">
        <v>9</v>
      </c>
      <c r="G96" s="74" t="s">
        <v>222</v>
      </c>
      <c r="H96" s="74" t="s">
        <v>108</v>
      </c>
      <c r="I96" s="148">
        <f>'[1]0203'!$D$15/1000</f>
        <v>13.4</v>
      </c>
    </row>
    <row r="97" spans="1:9" ht="26.25" customHeight="1">
      <c r="A97" s="98" t="s">
        <v>228</v>
      </c>
      <c r="B97" s="73"/>
      <c r="C97" s="73"/>
      <c r="D97" s="73" t="s">
        <v>65</v>
      </c>
      <c r="E97" s="74" t="s">
        <v>8</v>
      </c>
      <c r="F97" s="74" t="s">
        <v>9</v>
      </c>
      <c r="G97" s="74" t="s">
        <v>222</v>
      </c>
      <c r="H97" s="74" t="s">
        <v>167</v>
      </c>
      <c r="I97" s="148">
        <f>I98</f>
        <v>16.7</v>
      </c>
    </row>
    <row r="98" spans="1:9" ht="25.5" customHeight="1">
      <c r="A98" s="82" t="s">
        <v>109</v>
      </c>
      <c r="B98" s="73"/>
      <c r="C98" s="73"/>
      <c r="D98" s="73" t="s">
        <v>65</v>
      </c>
      <c r="E98" s="74" t="s">
        <v>8</v>
      </c>
      <c r="F98" s="74" t="s">
        <v>9</v>
      </c>
      <c r="G98" s="74" t="s">
        <v>222</v>
      </c>
      <c r="H98" s="74" t="s">
        <v>110</v>
      </c>
      <c r="I98" s="148">
        <f>'[1]0203'!$D$19/1000</f>
        <v>16.7</v>
      </c>
    </row>
    <row r="99" spans="1:9" ht="18.75" customHeight="1">
      <c r="A99" s="86" t="s">
        <v>19</v>
      </c>
      <c r="B99" s="73"/>
      <c r="C99" s="73"/>
      <c r="D99" s="70" t="s">
        <v>65</v>
      </c>
      <c r="E99" s="67" t="s">
        <v>9</v>
      </c>
      <c r="F99" s="67"/>
      <c r="G99" s="67"/>
      <c r="H99" s="67"/>
      <c r="I99" s="146">
        <f>I100+I105</f>
        <v>350</v>
      </c>
    </row>
    <row r="100" spans="1:9" ht="26.25" customHeight="1">
      <c r="A100" s="86" t="s">
        <v>69</v>
      </c>
      <c r="B100" s="70"/>
      <c r="C100" s="70"/>
      <c r="D100" s="70" t="s">
        <v>65</v>
      </c>
      <c r="E100" s="71" t="s">
        <v>9</v>
      </c>
      <c r="F100" s="71" t="s">
        <v>20</v>
      </c>
      <c r="G100" s="71"/>
      <c r="H100" s="71"/>
      <c r="I100" s="147">
        <f>I101</f>
        <v>50</v>
      </c>
    </row>
    <row r="101" spans="1:9" ht="23.25" customHeight="1">
      <c r="A101" s="104" t="s">
        <v>90</v>
      </c>
      <c r="B101" s="73"/>
      <c r="C101" s="73"/>
      <c r="D101" s="73" t="s">
        <v>65</v>
      </c>
      <c r="E101" s="74" t="s">
        <v>9</v>
      </c>
      <c r="F101" s="74" t="s">
        <v>20</v>
      </c>
      <c r="G101" s="74" t="s">
        <v>216</v>
      </c>
      <c r="H101" s="74"/>
      <c r="I101" s="148">
        <f>I102</f>
        <v>50</v>
      </c>
    </row>
    <row r="102" spans="1:9" ht="24.75" customHeight="1">
      <c r="A102" s="104" t="s">
        <v>68</v>
      </c>
      <c r="B102" s="73"/>
      <c r="C102" s="73"/>
      <c r="D102" s="73" t="s">
        <v>65</v>
      </c>
      <c r="E102" s="74" t="s">
        <v>9</v>
      </c>
      <c r="F102" s="74" t="s">
        <v>20</v>
      </c>
      <c r="G102" s="74" t="s">
        <v>217</v>
      </c>
      <c r="H102" s="74"/>
      <c r="I102" s="148">
        <f>I103</f>
        <v>50</v>
      </c>
    </row>
    <row r="103" spans="1:9" ht="24" customHeight="1">
      <c r="A103" s="98" t="s">
        <v>228</v>
      </c>
      <c r="B103" s="73"/>
      <c r="C103" s="73"/>
      <c r="D103" s="73" t="s">
        <v>65</v>
      </c>
      <c r="E103" s="74" t="s">
        <v>9</v>
      </c>
      <c r="F103" s="74" t="s">
        <v>20</v>
      </c>
      <c r="G103" s="74" t="s">
        <v>217</v>
      </c>
      <c r="H103" s="74" t="s">
        <v>167</v>
      </c>
      <c r="I103" s="148">
        <f>I104</f>
        <v>50</v>
      </c>
    </row>
    <row r="104" spans="1:9" ht="24.75" customHeight="1">
      <c r="A104" s="103" t="s">
        <v>109</v>
      </c>
      <c r="B104" s="73"/>
      <c r="C104" s="73"/>
      <c r="D104" s="73" t="s">
        <v>65</v>
      </c>
      <c r="E104" s="74" t="s">
        <v>9</v>
      </c>
      <c r="F104" s="74" t="s">
        <v>20</v>
      </c>
      <c r="G104" s="74" t="s">
        <v>217</v>
      </c>
      <c r="H104" s="74" t="s">
        <v>110</v>
      </c>
      <c r="I104" s="148">
        <f>'[1]0309'!$C$18/1000</f>
        <v>50</v>
      </c>
    </row>
    <row r="105" spans="1:9" ht="17.25" customHeight="1">
      <c r="A105" s="86" t="s">
        <v>58</v>
      </c>
      <c r="B105" s="70"/>
      <c r="C105" s="70"/>
      <c r="D105" s="70" t="s">
        <v>65</v>
      </c>
      <c r="E105" s="71" t="s">
        <v>9</v>
      </c>
      <c r="F105" s="71" t="s">
        <v>48</v>
      </c>
      <c r="G105" s="71"/>
      <c r="H105" s="71"/>
      <c r="I105" s="147">
        <f>I106</f>
        <v>300</v>
      </c>
    </row>
    <row r="106" spans="1:9" ht="24.75" customHeight="1">
      <c r="A106" s="106" t="s">
        <v>183</v>
      </c>
      <c r="B106" s="73"/>
      <c r="C106" s="73"/>
      <c r="D106" s="73" t="s">
        <v>65</v>
      </c>
      <c r="E106" s="74" t="s">
        <v>9</v>
      </c>
      <c r="F106" s="74" t="s">
        <v>48</v>
      </c>
      <c r="G106" s="74" t="s">
        <v>181</v>
      </c>
      <c r="H106" s="74"/>
      <c r="I106" s="148">
        <f>I107</f>
        <v>300</v>
      </c>
    </row>
    <row r="107" spans="1:9" ht="24" customHeight="1">
      <c r="A107" s="106" t="s">
        <v>91</v>
      </c>
      <c r="B107" s="73"/>
      <c r="C107" s="73"/>
      <c r="D107" s="73" t="s">
        <v>65</v>
      </c>
      <c r="E107" s="74" t="s">
        <v>9</v>
      </c>
      <c r="F107" s="74" t="s">
        <v>48</v>
      </c>
      <c r="G107" s="74" t="s">
        <v>182</v>
      </c>
      <c r="H107" s="74"/>
      <c r="I107" s="148">
        <f>I108</f>
        <v>300</v>
      </c>
    </row>
    <row r="108" spans="1:9" ht="23.25" customHeight="1">
      <c r="A108" s="98" t="s">
        <v>163</v>
      </c>
      <c r="B108" s="73"/>
      <c r="C108" s="73"/>
      <c r="D108" s="73" t="s">
        <v>65</v>
      </c>
      <c r="E108" s="74" t="s">
        <v>9</v>
      </c>
      <c r="F108" s="74" t="s">
        <v>48</v>
      </c>
      <c r="G108" s="74" t="s">
        <v>182</v>
      </c>
      <c r="H108" s="74" t="s">
        <v>167</v>
      </c>
      <c r="I108" s="148">
        <f>I109</f>
        <v>300</v>
      </c>
    </row>
    <row r="109" spans="1:9" ht="24.75" customHeight="1">
      <c r="A109" s="103" t="s">
        <v>109</v>
      </c>
      <c r="B109" s="73"/>
      <c r="C109" s="73"/>
      <c r="D109" s="73" t="s">
        <v>65</v>
      </c>
      <c r="E109" s="74" t="s">
        <v>9</v>
      </c>
      <c r="F109" s="74" t="s">
        <v>48</v>
      </c>
      <c r="G109" s="74" t="s">
        <v>182</v>
      </c>
      <c r="H109" s="74" t="s">
        <v>110</v>
      </c>
      <c r="I109" s="148">
        <f>50000/1000+78000/1000+100000/1000+22000/1000+50000/1000</f>
        <v>300</v>
      </c>
    </row>
    <row r="110" spans="1:9" ht="14.25" customHeight="1">
      <c r="A110" s="86" t="s">
        <v>21</v>
      </c>
      <c r="B110" s="77"/>
      <c r="C110" s="77"/>
      <c r="D110" s="68" t="s">
        <v>65</v>
      </c>
      <c r="E110" s="67" t="s">
        <v>11</v>
      </c>
      <c r="F110" s="67"/>
      <c r="G110" s="67"/>
      <c r="H110" s="67"/>
      <c r="I110" s="146">
        <f>I111+I124</f>
        <v>15326.83064</v>
      </c>
    </row>
    <row r="111" spans="1:9" ht="16.5" customHeight="1">
      <c r="A111" s="86" t="s">
        <v>75</v>
      </c>
      <c r="B111" s="70"/>
      <c r="C111" s="70"/>
      <c r="D111" s="70" t="s">
        <v>65</v>
      </c>
      <c r="E111" s="71" t="s">
        <v>11</v>
      </c>
      <c r="F111" s="71" t="s">
        <v>20</v>
      </c>
      <c r="G111" s="71"/>
      <c r="H111" s="71"/>
      <c r="I111" s="147">
        <f>I112+I116+I122</f>
        <v>15079.43464</v>
      </c>
    </row>
    <row r="112" spans="1:9" ht="24" customHeight="1">
      <c r="A112" s="88" t="s">
        <v>244</v>
      </c>
      <c r="B112" s="70"/>
      <c r="C112" s="70"/>
      <c r="D112" s="73" t="s">
        <v>65</v>
      </c>
      <c r="E112" s="74" t="s">
        <v>11</v>
      </c>
      <c r="F112" s="74" t="s">
        <v>20</v>
      </c>
      <c r="G112" s="74" t="s">
        <v>187</v>
      </c>
      <c r="H112" s="74"/>
      <c r="I112" s="148">
        <f>I113+I119</f>
        <v>3018.7246400000004</v>
      </c>
    </row>
    <row r="113" spans="1:9" ht="24.75" customHeight="1">
      <c r="A113" s="88" t="s">
        <v>243</v>
      </c>
      <c r="B113" s="70"/>
      <c r="C113" s="70"/>
      <c r="D113" s="73" t="s">
        <v>65</v>
      </c>
      <c r="E113" s="74" t="s">
        <v>11</v>
      </c>
      <c r="F113" s="74" t="s">
        <v>20</v>
      </c>
      <c r="G113" s="74" t="s">
        <v>188</v>
      </c>
      <c r="H113" s="71"/>
      <c r="I113" s="148">
        <f>I114</f>
        <v>2579.80702</v>
      </c>
    </row>
    <row r="114" spans="1:9" ht="25.5" customHeight="1">
      <c r="A114" s="87" t="s">
        <v>186</v>
      </c>
      <c r="B114" s="70"/>
      <c r="C114" s="70"/>
      <c r="D114" s="73" t="s">
        <v>65</v>
      </c>
      <c r="E114" s="74" t="s">
        <v>11</v>
      </c>
      <c r="F114" s="74" t="s">
        <v>20</v>
      </c>
      <c r="G114" s="74" t="s">
        <v>188</v>
      </c>
      <c r="H114" s="74" t="s">
        <v>167</v>
      </c>
      <c r="I114" s="148">
        <f>I115</f>
        <v>2579.80702</v>
      </c>
    </row>
    <row r="115" spans="1:9" ht="27.75" customHeight="1">
      <c r="A115" s="87" t="s">
        <v>109</v>
      </c>
      <c r="B115" s="70"/>
      <c r="C115" s="70"/>
      <c r="D115" s="73" t="s">
        <v>65</v>
      </c>
      <c r="E115" s="74" t="s">
        <v>11</v>
      </c>
      <c r="F115" s="74" t="s">
        <v>20</v>
      </c>
      <c r="G115" s="74" t="s">
        <v>188</v>
      </c>
      <c r="H115" s="74" t="s">
        <v>110</v>
      </c>
      <c r="I115" s="148">
        <f>3115407.19/1000+11.55/1000+659593.28/1000-1195205/1000</f>
        <v>2579.80702</v>
      </c>
    </row>
    <row r="116" spans="1:9" ht="41.25" customHeight="1">
      <c r="A116" s="82" t="s">
        <v>294</v>
      </c>
      <c r="B116" s="73"/>
      <c r="C116" s="73"/>
      <c r="D116" s="73" t="s">
        <v>65</v>
      </c>
      <c r="E116" s="74" t="s">
        <v>11</v>
      </c>
      <c r="F116" s="74" t="s">
        <v>20</v>
      </c>
      <c r="G116" s="76" t="s">
        <v>293</v>
      </c>
      <c r="H116" s="74"/>
      <c r="I116" s="148">
        <f>I117</f>
        <v>10865.505</v>
      </c>
    </row>
    <row r="117" spans="1:9" ht="27" customHeight="1">
      <c r="A117" s="87" t="s">
        <v>186</v>
      </c>
      <c r="B117" s="73"/>
      <c r="C117" s="73"/>
      <c r="D117" s="73" t="s">
        <v>65</v>
      </c>
      <c r="E117" s="74" t="s">
        <v>11</v>
      </c>
      <c r="F117" s="74" t="s">
        <v>20</v>
      </c>
      <c r="G117" s="76" t="s">
        <v>293</v>
      </c>
      <c r="H117" s="74" t="s">
        <v>167</v>
      </c>
      <c r="I117" s="148">
        <f>I118</f>
        <v>10865.505</v>
      </c>
    </row>
    <row r="118" spans="1:9" ht="27.75" customHeight="1">
      <c r="A118" s="103" t="s">
        <v>109</v>
      </c>
      <c r="B118" s="73"/>
      <c r="C118" s="73"/>
      <c r="D118" s="73" t="s">
        <v>65</v>
      </c>
      <c r="E118" s="74" t="s">
        <v>11</v>
      </c>
      <c r="F118" s="74" t="s">
        <v>20</v>
      </c>
      <c r="G118" s="76" t="s">
        <v>293</v>
      </c>
      <c r="H118" s="74" t="s">
        <v>110</v>
      </c>
      <c r="I118" s="148">
        <f>10865505/1000</f>
        <v>10865.505</v>
      </c>
    </row>
    <row r="119" spans="1:9" ht="37.5" customHeight="1">
      <c r="A119" s="88" t="s">
        <v>246</v>
      </c>
      <c r="B119" s="70"/>
      <c r="C119" s="70"/>
      <c r="D119" s="73" t="s">
        <v>65</v>
      </c>
      <c r="E119" s="74" t="s">
        <v>11</v>
      </c>
      <c r="F119" s="74" t="s">
        <v>20</v>
      </c>
      <c r="G119" s="74" t="s">
        <v>245</v>
      </c>
      <c r="H119" s="71"/>
      <c r="I119" s="148">
        <f>I120</f>
        <v>438.91762</v>
      </c>
    </row>
    <row r="120" spans="1:9" ht="27.75" customHeight="1">
      <c r="A120" s="87" t="s">
        <v>186</v>
      </c>
      <c r="B120" s="70"/>
      <c r="C120" s="70"/>
      <c r="D120" s="73" t="s">
        <v>65</v>
      </c>
      <c r="E120" s="74" t="s">
        <v>11</v>
      </c>
      <c r="F120" s="74" t="s">
        <v>20</v>
      </c>
      <c r="G120" s="74" t="s">
        <v>245</v>
      </c>
      <c r="H120" s="74" t="s">
        <v>167</v>
      </c>
      <c r="I120" s="148">
        <f>I121</f>
        <v>438.91762</v>
      </c>
    </row>
    <row r="121" spans="1:9" ht="27.75" customHeight="1">
      <c r="A121" s="87" t="s">
        <v>109</v>
      </c>
      <c r="B121" s="70"/>
      <c r="C121" s="70"/>
      <c r="D121" s="73" t="s">
        <v>65</v>
      </c>
      <c r="E121" s="74" t="s">
        <v>11</v>
      </c>
      <c r="F121" s="74" t="s">
        <v>20</v>
      </c>
      <c r="G121" s="74" t="s">
        <v>245</v>
      </c>
      <c r="H121" s="74" t="s">
        <v>110</v>
      </c>
      <c r="I121" s="148">
        <f>297000/1000+91917.62/1000+50000/1000</f>
        <v>438.91762</v>
      </c>
    </row>
    <row r="122" spans="1:9" ht="27.75" customHeight="1">
      <c r="A122" s="87" t="s">
        <v>186</v>
      </c>
      <c r="B122" s="70"/>
      <c r="C122" s="70"/>
      <c r="D122" s="73" t="s">
        <v>65</v>
      </c>
      <c r="E122" s="74" t="s">
        <v>11</v>
      </c>
      <c r="F122" s="74" t="s">
        <v>20</v>
      </c>
      <c r="G122" s="74" t="s">
        <v>304</v>
      </c>
      <c r="H122" s="74" t="s">
        <v>173</v>
      </c>
      <c r="I122" s="148">
        <f>I123</f>
        <v>1195.205</v>
      </c>
    </row>
    <row r="123" spans="1:9" ht="27.75" customHeight="1">
      <c r="A123" s="87" t="s">
        <v>109</v>
      </c>
      <c r="B123" s="70"/>
      <c r="C123" s="70"/>
      <c r="D123" s="73" t="s">
        <v>65</v>
      </c>
      <c r="E123" s="74" t="s">
        <v>11</v>
      </c>
      <c r="F123" s="74" t="s">
        <v>20</v>
      </c>
      <c r="G123" s="74" t="s">
        <v>304</v>
      </c>
      <c r="H123" s="74" t="s">
        <v>224</v>
      </c>
      <c r="I123" s="148">
        <f>1195205/1000</f>
        <v>1195.205</v>
      </c>
    </row>
    <row r="124" spans="1:9" ht="22.5" customHeight="1">
      <c r="A124" s="84" t="s">
        <v>22</v>
      </c>
      <c r="B124" s="73"/>
      <c r="C124" s="73"/>
      <c r="D124" s="70" t="s">
        <v>65</v>
      </c>
      <c r="E124" s="71" t="s">
        <v>11</v>
      </c>
      <c r="F124" s="71" t="s">
        <v>45</v>
      </c>
      <c r="G124" s="71"/>
      <c r="H124" s="71"/>
      <c r="I124" s="147">
        <f>I125</f>
        <v>247.396</v>
      </c>
    </row>
    <row r="125" spans="1:9" ht="13.5" customHeight="1">
      <c r="A125" s="82" t="s">
        <v>122</v>
      </c>
      <c r="B125" s="73"/>
      <c r="C125" s="73"/>
      <c r="D125" s="73" t="s">
        <v>65</v>
      </c>
      <c r="E125" s="74" t="s">
        <v>11</v>
      </c>
      <c r="F125" s="74" t="s">
        <v>45</v>
      </c>
      <c r="G125" s="74" t="s">
        <v>184</v>
      </c>
      <c r="H125" s="71"/>
      <c r="I125" s="148">
        <f>I126</f>
        <v>247.396</v>
      </c>
    </row>
    <row r="126" spans="1:9" ht="16.5" customHeight="1">
      <c r="A126" s="82" t="s">
        <v>67</v>
      </c>
      <c r="B126" s="73"/>
      <c r="C126" s="73"/>
      <c r="D126" s="73" t="s">
        <v>65</v>
      </c>
      <c r="E126" s="74" t="s">
        <v>11</v>
      </c>
      <c r="F126" s="74" t="s">
        <v>45</v>
      </c>
      <c r="G126" s="74" t="s">
        <v>185</v>
      </c>
      <c r="H126" s="71"/>
      <c r="I126" s="148">
        <f>I127</f>
        <v>247.396</v>
      </c>
    </row>
    <row r="127" spans="1:9" ht="24" customHeight="1">
      <c r="A127" s="98" t="s">
        <v>228</v>
      </c>
      <c r="B127" s="73"/>
      <c r="C127" s="73"/>
      <c r="D127" s="73" t="s">
        <v>65</v>
      </c>
      <c r="E127" s="74" t="s">
        <v>11</v>
      </c>
      <c r="F127" s="74" t="s">
        <v>45</v>
      </c>
      <c r="G127" s="74" t="s">
        <v>185</v>
      </c>
      <c r="H127" s="74" t="s">
        <v>167</v>
      </c>
      <c r="I127" s="148">
        <f>I128</f>
        <v>247.396</v>
      </c>
    </row>
    <row r="128" spans="1:9" ht="24.75" customHeight="1">
      <c r="A128" s="82" t="s">
        <v>109</v>
      </c>
      <c r="B128" s="73"/>
      <c r="C128" s="73"/>
      <c r="D128" s="73" t="s">
        <v>65</v>
      </c>
      <c r="E128" s="74" t="s">
        <v>11</v>
      </c>
      <c r="F128" s="74" t="s">
        <v>45</v>
      </c>
      <c r="G128" s="74" t="s">
        <v>185</v>
      </c>
      <c r="H128" s="74" t="s">
        <v>110</v>
      </c>
      <c r="I128" s="148">
        <f>237396/1000+10000/1000</f>
        <v>247.396</v>
      </c>
    </row>
    <row r="129" spans="1:9" ht="18.75" customHeight="1" hidden="1">
      <c r="A129" s="82" t="s">
        <v>136</v>
      </c>
      <c r="B129" s="73"/>
      <c r="C129" s="73"/>
      <c r="D129" s="73" t="s">
        <v>65</v>
      </c>
      <c r="E129" s="74" t="s">
        <v>11</v>
      </c>
      <c r="F129" s="74" t="s">
        <v>45</v>
      </c>
      <c r="G129" s="74" t="s">
        <v>140</v>
      </c>
      <c r="H129" s="74"/>
      <c r="I129" s="148"/>
    </row>
    <row r="130" spans="1:9" ht="23.25" customHeight="1" hidden="1">
      <c r="A130" s="82" t="s">
        <v>109</v>
      </c>
      <c r="B130" s="73"/>
      <c r="C130" s="73"/>
      <c r="D130" s="73" t="s">
        <v>65</v>
      </c>
      <c r="E130" s="74" t="s">
        <v>11</v>
      </c>
      <c r="F130" s="74" t="s">
        <v>45</v>
      </c>
      <c r="G130" s="74" t="s">
        <v>141</v>
      </c>
      <c r="H130" s="74" t="s">
        <v>110</v>
      </c>
      <c r="I130" s="148">
        <f>I131</f>
        <v>0</v>
      </c>
    </row>
    <row r="131" spans="1:9" ht="27" customHeight="1" hidden="1">
      <c r="A131" s="82" t="s">
        <v>111</v>
      </c>
      <c r="B131" s="73"/>
      <c r="C131" s="73"/>
      <c r="D131" s="73" t="s">
        <v>65</v>
      </c>
      <c r="E131" s="74" t="s">
        <v>11</v>
      </c>
      <c r="F131" s="74" t="s">
        <v>45</v>
      </c>
      <c r="G131" s="74" t="s">
        <v>141</v>
      </c>
      <c r="H131" s="74" t="s">
        <v>112</v>
      </c>
      <c r="I131" s="148"/>
    </row>
    <row r="132" spans="1:9" ht="15.75" customHeight="1">
      <c r="A132" s="89" t="s">
        <v>23</v>
      </c>
      <c r="B132" s="73"/>
      <c r="C132" s="70" t="s">
        <v>81</v>
      </c>
      <c r="D132" s="70" t="s">
        <v>65</v>
      </c>
      <c r="E132" s="67" t="s">
        <v>24</v>
      </c>
      <c r="F132" s="67"/>
      <c r="G132" s="67"/>
      <c r="H132" s="67"/>
      <c r="I132" s="146">
        <f>I133+I147+I154</f>
        <v>11812.24786</v>
      </c>
    </row>
    <row r="133" spans="1:9" ht="16.5" customHeight="1">
      <c r="A133" s="86" t="s">
        <v>47</v>
      </c>
      <c r="B133" s="70" t="s">
        <v>81</v>
      </c>
      <c r="C133" s="70" t="s">
        <v>81</v>
      </c>
      <c r="D133" s="70" t="s">
        <v>65</v>
      </c>
      <c r="E133" s="71" t="s">
        <v>24</v>
      </c>
      <c r="F133" s="71" t="s">
        <v>6</v>
      </c>
      <c r="G133" s="71"/>
      <c r="H133" s="71"/>
      <c r="I133" s="147">
        <f>I139</f>
        <v>4452.3394</v>
      </c>
    </row>
    <row r="134" spans="1:9" ht="23.25" customHeight="1" hidden="1">
      <c r="A134" s="108" t="s">
        <v>162</v>
      </c>
      <c r="B134" s="70"/>
      <c r="C134" s="70"/>
      <c r="D134" s="73" t="s">
        <v>65</v>
      </c>
      <c r="E134" s="74" t="s">
        <v>24</v>
      </c>
      <c r="F134" s="74" t="s">
        <v>6</v>
      </c>
      <c r="G134" s="74" t="s">
        <v>189</v>
      </c>
      <c r="H134" s="71"/>
      <c r="I134" s="147"/>
    </row>
    <row r="135" spans="1:9" ht="26.25" customHeight="1" hidden="1">
      <c r="A135" s="88" t="s">
        <v>178</v>
      </c>
      <c r="B135" s="70"/>
      <c r="C135" s="70"/>
      <c r="D135" s="73" t="s">
        <v>65</v>
      </c>
      <c r="E135" s="74" t="s">
        <v>24</v>
      </c>
      <c r="F135" s="74" t="s">
        <v>6</v>
      </c>
      <c r="G135" s="74" t="s">
        <v>190</v>
      </c>
      <c r="H135" s="74"/>
      <c r="I135" s="147"/>
    </row>
    <row r="136" spans="1:9" ht="24.75" customHeight="1" hidden="1">
      <c r="A136" s="107" t="s">
        <v>163</v>
      </c>
      <c r="B136" s="70"/>
      <c r="C136" s="70"/>
      <c r="D136" s="73" t="s">
        <v>65</v>
      </c>
      <c r="E136" s="74" t="s">
        <v>24</v>
      </c>
      <c r="F136" s="74" t="s">
        <v>6</v>
      </c>
      <c r="G136" s="74" t="s">
        <v>190</v>
      </c>
      <c r="H136" s="74" t="s">
        <v>167</v>
      </c>
      <c r="I136" s="147"/>
    </row>
    <row r="137" spans="1:9" ht="24" customHeight="1" hidden="1">
      <c r="A137" s="107" t="s">
        <v>164</v>
      </c>
      <c r="B137" s="70"/>
      <c r="C137" s="70"/>
      <c r="D137" s="73" t="s">
        <v>65</v>
      </c>
      <c r="E137" s="74" t="s">
        <v>24</v>
      </c>
      <c r="F137" s="74" t="s">
        <v>6</v>
      </c>
      <c r="G137" s="74" t="s">
        <v>190</v>
      </c>
      <c r="H137" s="74" t="s">
        <v>110</v>
      </c>
      <c r="I137" s="147"/>
    </row>
    <row r="138" spans="1:9" ht="15" customHeight="1">
      <c r="A138" s="111" t="s">
        <v>250</v>
      </c>
      <c r="B138" s="70"/>
      <c r="C138" s="70"/>
      <c r="D138" s="73" t="s">
        <v>65</v>
      </c>
      <c r="E138" s="74" t="s">
        <v>24</v>
      </c>
      <c r="F138" s="74" t="s">
        <v>6</v>
      </c>
      <c r="G138" s="74" t="s">
        <v>249</v>
      </c>
      <c r="H138" s="74"/>
      <c r="I138" s="147">
        <f>I139</f>
        <v>4452.3394</v>
      </c>
    </row>
    <row r="139" spans="1:9" ht="18" customHeight="1">
      <c r="A139" s="111" t="s">
        <v>93</v>
      </c>
      <c r="B139" s="70"/>
      <c r="C139" s="70"/>
      <c r="D139" s="73" t="s">
        <v>65</v>
      </c>
      <c r="E139" s="74" t="s">
        <v>24</v>
      </c>
      <c r="F139" s="74" t="s">
        <v>6</v>
      </c>
      <c r="G139" s="74" t="s">
        <v>191</v>
      </c>
      <c r="H139" s="74"/>
      <c r="I139" s="147">
        <f>I140</f>
        <v>4452.3394</v>
      </c>
    </row>
    <row r="140" spans="1:9" ht="17.25" customHeight="1">
      <c r="A140" s="111" t="s">
        <v>92</v>
      </c>
      <c r="B140" s="73" t="s">
        <v>81</v>
      </c>
      <c r="C140" s="73" t="s">
        <v>81</v>
      </c>
      <c r="D140" s="73" t="s">
        <v>65</v>
      </c>
      <c r="E140" s="74" t="s">
        <v>24</v>
      </c>
      <c r="F140" s="74" t="s">
        <v>6</v>
      </c>
      <c r="G140" s="74" t="s">
        <v>191</v>
      </c>
      <c r="H140" s="74"/>
      <c r="I140" s="148">
        <f>I141+I145</f>
        <v>4452.3394</v>
      </c>
    </row>
    <row r="141" spans="1:9" ht="22.5" customHeight="1">
      <c r="A141" s="109" t="s">
        <v>228</v>
      </c>
      <c r="B141" s="73"/>
      <c r="C141" s="73" t="s">
        <v>81</v>
      </c>
      <c r="D141" s="73" t="s">
        <v>65</v>
      </c>
      <c r="E141" s="74" t="s">
        <v>24</v>
      </c>
      <c r="F141" s="74" t="s">
        <v>6</v>
      </c>
      <c r="G141" s="74" t="s">
        <v>191</v>
      </c>
      <c r="H141" s="74" t="s">
        <v>167</v>
      </c>
      <c r="I141" s="148">
        <f>I142</f>
        <v>4452.3394</v>
      </c>
    </row>
    <row r="142" spans="1:9" ht="24" customHeight="1">
      <c r="A142" s="111" t="s">
        <v>109</v>
      </c>
      <c r="B142" s="73"/>
      <c r="C142" s="73"/>
      <c r="D142" s="73" t="s">
        <v>65</v>
      </c>
      <c r="E142" s="74" t="s">
        <v>24</v>
      </c>
      <c r="F142" s="74" t="s">
        <v>6</v>
      </c>
      <c r="G142" s="74" t="s">
        <v>191</v>
      </c>
      <c r="H142" s="74" t="s">
        <v>110</v>
      </c>
      <c r="I142" s="148">
        <f>4100300.4/1000+352039/1000</f>
        <v>4452.3394</v>
      </c>
    </row>
    <row r="143" spans="1:9" ht="24.75" customHeight="1" hidden="1">
      <c r="A143" s="109" t="s">
        <v>192</v>
      </c>
      <c r="B143" s="73"/>
      <c r="C143" s="73"/>
      <c r="D143" s="73" t="s">
        <v>65</v>
      </c>
      <c r="E143" s="74" t="s">
        <v>24</v>
      </c>
      <c r="F143" s="74" t="s">
        <v>6</v>
      </c>
      <c r="G143" s="74" t="s">
        <v>191</v>
      </c>
      <c r="H143" s="74" t="s">
        <v>193</v>
      </c>
      <c r="I143" s="148"/>
    </row>
    <row r="144" spans="1:9" ht="24.75" customHeight="1" hidden="1">
      <c r="A144" s="110" t="s">
        <v>229</v>
      </c>
      <c r="B144" s="73"/>
      <c r="C144" s="73"/>
      <c r="D144" s="73" t="s">
        <v>65</v>
      </c>
      <c r="E144" s="74" t="s">
        <v>24</v>
      </c>
      <c r="F144" s="74" t="s">
        <v>6</v>
      </c>
      <c r="G144" s="74" t="s">
        <v>191</v>
      </c>
      <c r="H144" s="74" t="s">
        <v>112</v>
      </c>
      <c r="I144" s="148"/>
    </row>
    <row r="145" spans="1:9" ht="24.75" customHeight="1" hidden="1">
      <c r="A145" s="110" t="s">
        <v>219</v>
      </c>
      <c r="B145" s="73"/>
      <c r="C145" s="73"/>
      <c r="D145" s="73" t="s">
        <v>65</v>
      </c>
      <c r="E145" s="74" t="s">
        <v>24</v>
      </c>
      <c r="F145" s="74" t="s">
        <v>6</v>
      </c>
      <c r="G145" s="74" t="s">
        <v>191</v>
      </c>
      <c r="H145" s="74" t="s">
        <v>146</v>
      </c>
      <c r="I145" s="148">
        <f>I146</f>
        <v>0</v>
      </c>
    </row>
    <row r="146" spans="1:9" ht="24.75" customHeight="1" hidden="1">
      <c r="A146" s="110" t="s">
        <v>145</v>
      </c>
      <c r="B146" s="73"/>
      <c r="C146" s="73"/>
      <c r="D146" s="73" t="s">
        <v>65</v>
      </c>
      <c r="E146" s="74" t="s">
        <v>24</v>
      </c>
      <c r="F146" s="74" t="s">
        <v>6</v>
      </c>
      <c r="G146" s="74" t="s">
        <v>191</v>
      </c>
      <c r="H146" s="74" t="s">
        <v>147</v>
      </c>
      <c r="I146" s="148"/>
    </row>
    <row r="147" spans="1:10" ht="18.75" customHeight="1">
      <c r="A147" s="86" t="s">
        <v>25</v>
      </c>
      <c r="B147" s="70" t="s">
        <v>81</v>
      </c>
      <c r="C147" s="70" t="s">
        <v>81</v>
      </c>
      <c r="D147" s="70" t="s">
        <v>65</v>
      </c>
      <c r="E147" s="71" t="s">
        <v>24</v>
      </c>
      <c r="F147" s="71" t="s">
        <v>8</v>
      </c>
      <c r="G147" s="71"/>
      <c r="H147" s="71"/>
      <c r="I147" s="147">
        <f>I148+I152</f>
        <v>389.9</v>
      </c>
      <c r="J147" s="62"/>
    </row>
    <row r="148" spans="1:10" ht="15" customHeight="1">
      <c r="A148" s="82" t="s">
        <v>123</v>
      </c>
      <c r="B148" s="70"/>
      <c r="C148" s="73" t="s">
        <v>81</v>
      </c>
      <c r="D148" s="73" t="s">
        <v>65</v>
      </c>
      <c r="E148" s="74" t="s">
        <v>24</v>
      </c>
      <c r="F148" s="74" t="s">
        <v>8</v>
      </c>
      <c r="G148" s="74" t="s">
        <v>194</v>
      </c>
      <c r="H148" s="74"/>
      <c r="I148" s="148">
        <f>I149</f>
        <v>389.9</v>
      </c>
      <c r="J148" s="62"/>
    </row>
    <row r="149" spans="1:10" ht="16.5" customHeight="1">
      <c r="A149" s="82" t="s">
        <v>94</v>
      </c>
      <c r="B149" s="70"/>
      <c r="C149" s="73" t="s">
        <v>81</v>
      </c>
      <c r="D149" s="73" t="s">
        <v>65</v>
      </c>
      <c r="E149" s="74" t="s">
        <v>24</v>
      </c>
      <c r="F149" s="74" t="s">
        <v>8</v>
      </c>
      <c r="G149" s="74" t="s">
        <v>195</v>
      </c>
      <c r="H149" s="74"/>
      <c r="I149" s="148">
        <f>I150</f>
        <v>389.9</v>
      </c>
      <c r="J149" s="62"/>
    </row>
    <row r="150" spans="1:10" ht="22.5">
      <c r="A150" s="109" t="s">
        <v>228</v>
      </c>
      <c r="B150" s="70"/>
      <c r="C150" s="73" t="s">
        <v>81</v>
      </c>
      <c r="D150" s="73" t="s">
        <v>65</v>
      </c>
      <c r="E150" s="74" t="s">
        <v>24</v>
      </c>
      <c r="F150" s="74" t="s">
        <v>8</v>
      </c>
      <c r="G150" s="74" t="s">
        <v>195</v>
      </c>
      <c r="H150" s="74" t="s">
        <v>167</v>
      </c>
      <c r="I150" s="148">
        <f>I151</f>
        <v>389.9</v>
      </c>
      <c r="J150" s="62"/>
    </row>
    <row r="151" spans="1:10" ht="26.25" customHeight="1">
      <c r="A151" s="82" t="s">
        <v>109</v>
      </c>
      <c r="B151" s="70"/>
      <c r="C151" s="73"/>
      <c r="D151" s="73" t="s">
        <v>65</v>
      </c>
      <c r="E151" s="74" t="s">
        <v>24</v>
      </c>
      <c r="F151" s="74" t="s">
        <v>8</v>
      </c>
      <c r="G151" s="74" t="s">
        <v>195</v>
      </c>
      <c r="H151" s="74" t="s">
        <v>110</v>
      </c>
      <c r="I151" s="148">
        <f>389900/1000</f>
        <v>389.9</v>
      </c>
      <c r="J151" s="62"/>
    </row>
    <row r="152" spans="1:10" ht="26.25" customHeight="1" hidden="1">
      <c r="A152" s="110" t="s">
        <v>219</v>
      </c>
      <c r="B152" s="70"/>
      <c r="C152" s="73"/>
      <c r="D152" s="73" t="s">
        <v>65</v>
      </c>
      <c r="E152" s="74" t="s">
        <v>24</v>
      </c>
      <c r="F152" s="74" t="s">
        <v>8</v>
      </c>
      <c r="G152" s="74" t="s">
        <v>195</v>
      </c>
      <c r="H152" s="74" t="s">
        <v>146</v>
      </c>
      <c r="I152" s="148">
        <f>I153</f>
        <v>0</v>
      </c>
      <c r="J152" s="62"/>
    </row>
    <row r="153" spans="1:10" ht="26.25" customHeight="1" hidden="1">
      <c r="A153" s="110" t="s">
        <v>227</v>
      </c>
      <c r="B153" s="70"/>
      <c r="C153" s="73"/>
      <c r="D153" s="73" t="s">
        <v>65</v>
      </c>
      <c r="E153" s="74" t="s">
        <v>24</v>
      </c>
      <c r="F153" s="74" t="s">
        <v>8</v>
      </c>
      <c r="G153" s="74" t="s">
        <v>195</v>
      </c>
      <c r="H153" s="74" t="s">
        <v>226</v>
      </c>
      <c r="I153" s="148"/>
      <c r="J153" s="62"/>
    </row>
    <row r="154" spans="1:9" ht="18" customHeight="1">
      <c r="A154" s="86" t="s">
        <v>54</v>
      </c>
      <c r="B154" s="71" t="s">
        <v>81</v>
      </c>
      <c r="C154" s="71" t="s">
        <v>81</v>
      </c>
      <c r="D154" s="71" t="s">
        <v>65</v>
      </c>
      <c r="E154" s="71" t="s">
        <v>24</v>
      </c>
      <c r="F154" s="71" t="s">
        <v>9</v>
      </c>
      <c r="G154" s="71"/>
      <c r="H154" s="71"/>
      <c r="I154" s="149">
        <f>I155+I159+I168+I176+I180</f>
        <v>6970.008459999999</v>
      </c>
    </row>
    <row r="155" spans="1:9" ht="36.75" customHeight="1">
      <c r="A155" s="87" t="s">
        <v>289</v>
      </c>
      <c r="B155" s="71"/>
      <c r="C155" s="71"/>
      <c r="D155" s="74" t="s">
        <v>65</v>
      </c>
      <c r="E155" s="74" t="s">
        <v>24</v>
      </c>
      <c r="F155" s="74" t="s">
        <v>9</v>
      </c>
      <c r="G155" s="74" t="s">
        <v>165</v>
      </c>
      <c r="H155" s="71"/>
      <c r="I155" s="149">
        <f>I156</f>
        <v>350</v>
      </c>
    </row>
    <row r="156" spans="1:9" ht="26.25" customHeight="1">
      <c r="A156" s="102" t="s">
        <v>178</v>
      </c>
      <c r="B156" s="70"/>
      <c r="C156" s="70"/>
      <c r="D156" s="73" t="s">
        <v>65</v>
      </c>
      <c r="E156" s="74" t="s">
        <v>24</v>
      </c>
      <c r="F156" s="74" t="s">
        <v>9</v>
      </c>
      <c r="G156" s="74" t="s">
        <v>168</v>
      </c>
      <c r="H156" s="74"/>
      <c r="I156" s="148">
        <f>I157</f>
        <v>350</v>
      </c>
    </row>
    <row r="157" spans="1:9" ht="24.75" customHeight="1">
      <c r="A157" s="98" t="s">
        <v>228</v>
      </c>
      <c r="B157" s="70"/>
      <c r="C157" s="70"/>
      <c r="D157" s="73" t="s">
        <v>65</v>
      </c>
      <c r="E157" s="74" t="s">
        <v>24</v>
      </c>
      <c r="F157" s="74" t="s">
        <v>9</v>
      </c>
      <c r="G157" s="74" t="s">
        <v>168</v>
      </c>
      <c r="H157" s="74" t="s">
        <v>167</v>
      </c>
      <c r="I157" s="148">
        <f>I158</f>
        <v>350</v>
      </c>
    </row>
    <row r="158" spans="1:9" ht="25.5" customHeight="1">
      <c r="A158" s="82" t="s">
        <v>109</v>
      </c>
      <c r="B158" s="70"/>
      <c r="C158" s="70"/>
      <c r="D158" s="73" t="s">
        <v>65</v>
      </c>
      <c r="E158" s="74" t="s">
        <v>24</v>
      </c>
      <c r="F158" s="74" t="s">
        <v>9</v>
      </c>
      <c r="G158" s="74" t="s">
        <v>168</v>
      </c>
      <c r="H158" s="74" t="s">
        <v>110</v>
      </c>
      <c r="I158" s="148">
        <f>350000/1000</f>
        <v>350</v>
      </c>
    </row>
    <row r="159" spans="1:11" ht="48.75" customHeight="1">
      <c r="A159" s="126" t="s">
        <v>288</v>
      </c>
      <c r="B159" s="115"/>
      <c r="C159" s="115"/>
      <c r="D159" s="115" t="s">
        <v>65</v>
      </c>
      <c r="E159" s="115" t="s">
        <v>24</v>
      </c>
      <c r="F159" s="115" t="s">
        <v>9</v>
      </c>
      <c r="G159" s="115" t="s">
        <v>286</v>
      </c>
      <c r="H159" s="115"/>
      <c r="I159" s="147">
        <f>I163+I165</f>
        <v>3495.7969999999996</v>
      </c>
      <c r="J159" s="113"/>
      <c r="K159" s="113"/>
    </row>
    <row r="160" spans="1:11" ht="33.75" customHeight="1" hidden="1">
      <c r="A160" s="117" t="s">
        <v>228</v>
      </c>
      <c r="B160" s="118"/>
      <c r="C160" s="118"/>
      <c r="D160" s="119" t="s">
        <v>65</v>
      </c>
      <c r="E160" s="116" t="s">
        <v>24</v>
      </c>
      <c r="F160" s="116" t="s">
        <v>9</v>
      </c>
      <c r="G160" s="116" t="s">
        <v>270</v>
      </c>
      <c r="H160" s="116" t="s">
        <v>167</v>
      </c>
      <c r="I160" s="148">
        <f>I161</f>
        <v>0</v>
      </c>
      <c r="J160" s="113"/>
      <c r="K160" s="113"/>
    </row>
    <row r="161" spans="1:11" ht="27" customHeight="1" hidden="1">
      <c r="A161" s="120" t="s">
        <v>109</v>
      </c>
      <c r="B161" s="118"/>
      <c r="C161" s="118"/>
      <c r="D161" s="119" t="s">
        <v>65</v>
      </c>
      <c r="E161" s="116" t="s">
        <v>24</v>
      </c>
      <c r="F161" s="116" t="s">
        <v>9</v>
      </c>
      <c r="G161" s="116" t="s">
        <v>270</v>
      </c>
      <c r="H161" s="116" t="s">
        <v>110</v>
      </c>
      <c r="I161" s="148"/>
      <c r="J161" s="113"/>
      <c r="K161" s="113"/>
    </row>
    <row r="162" spans="1:11" ht="37.5" customHeight="1">
      <c r="A162" s="114" t="s">
        <v>288</v>
      </c>
      <c r="B162" s="115"/>
      <c r="C162" s="115"/>
      <c r="D162" s="116" t="s">
        <v>65</v>
      </c>
      <c r="E162" s="116" t="s">
        <v>24</v>
      </c>
      <c r="F162" s="116" t="s">
        <v>9</v>
      </c>
      <c r="G162" s="116" t="s">
        <v>285</v>
      </c>
      <c r="H162" s="115"/>
      <c r="I162" s="148">
        <f>I163</f>
        <v>2835.9830799999995</v>
      </c>
      <c r="J162" s="113"/>
      <c r="K162" s="113"/>
    </row>
    <row r="163" spans="1:11" ht="30.75" customHeight="1">
      <c r="A163" s="117" t="s">
        <v>228</v>
      </c>
      <c r="B163" s="118"/>
      <c r="C163" s="118"/>
      <c r="D163" s="119" t="s">
        <v>65</v>
      </c>
      <c r="E163" s="116" t="s">
        <v>24</v>
      </c>
      <c r="F163" s="116" t="s">
        <v>9</v>
      </c>
      <c r="G163" s="116" t="s">
        <v>285</v>
      </c>
      <c r="H163" s="116" t="s">
        <v>167</v>
      </c>
      <c r="I163" s="148">
        <f>I164</f>
        <v>2835.9830799999995</v>
      </c>
      <c r="J163" s="113"/>
      <c r="K163" s="113"/>
    </row>
    <row r="164" spans="1:11" ht="27.75" customHeight="1">
      <c r="A164" s="120" t="s">
        <v>109</v>
      </c>
      <c r="B164" s="118"/>
      <c r="C164" s="118"/>
      <c r="D164" s="119" t="s">
        <v>65</v>
      </c>
      <c r="E164" s="116" t="s">
        <v>24</v>
      </c>
      <c r="F164" s="116" t="s">
        <v>9</v>
      </c>
      <c r="G164" s="116" t="s">
        <v>285</v>
      </c>
      <c r="H164" s="116" t="s">
        <v>110</v>
      </c>
      <c r="I164" s="148">
        <f>2780375.57/1000+55607.51/1000</f>
        <v>2835.9830799999995</v>
      </c>
      <c r="J164" s="113"/>
      <c r="K164" s="113"/>
    </row>
    <row r="165" spans="1:11" ht="33.75" customHeight="1">
      <c r="A165" s="120" t="s">
        <v>305</v>
      </c>
      <c r="B165" s="118"/>
      <c r="C165" s="118"/>
      <c r="D165" s="119"/>
      <c r="E165" s="116"/>
      <c r="F165" s="116"/>
      <c r="G165" s="116"/>
      <c r="H165" s="116"/>
      <c r="I165" s="148">
        <f>I166</f>
        <v>659.81392</v>
      </c>
      <c r="J165" s="113"/>
      <c r="K165" s="113"/>
    </row>
    <row r="166" spans="1:11" ht="24.75" customHeight="1">
      <c r="A166" s="117" t="s">
        <v>228</v>
      </c>
      <c r="B166" s="118"/>
      <c r="C166" s="118"/>
      <c r="D166" s="119" t="s">
        <v>65</v>
      </c>
      <c r="E166" s="116" t="s">
        <v>24</v>
      </c>
      <c r="F166" s="116" t="s">
        <v>9</v>
      </c>
      <c r="G166" s="116" t="s">
        <v>251</v>
      </c>
      <c r="H166" s="116" t="s">
        <v>167</v>
      </c>
      <c r="I166" s="148">
        <f>I167</f>
        <v>659.81392</v>
      </c>
      <c r="J166" s="113"/>
      <c r="K166" s="113"/>
    </row>
    <row r="167" spans="1:11" ht="25.5" customHeight="1">
      <c r="A167" s="120" t="s">
        <v>109</v>
      </c>
      <c r="B167" s="118"/>
      <c r="C167" s="118"/>
      <c r="D167" s="119" t="s">
        <v>65</v>
      </c>
      <c r="E167" s="116" t="s">
        <v>24</v>
      </c>
      <c r="F167" s="116" t="s">
        <v>9</v>
      </c>
      <c r="G167" s="116" t="s">
        <v>251</v>
      </c>
      <c r="H167" s="116" t="s">
        <v>110</v>
      </c>
      <c r="I167" s="148">
        <f>659813.92/1000</f>
        <v>659.81392</v>
      </c>
      <c r="J167" s="113"/>
      <c r="K167" s="113"/>
    </row>
    <row r="168" spans="1:11" ht="36" customHeight="1" hidden="1">
      <c r="A168" s="114" t="s">
        <v>287</v>
      </c>
      <c r="B168" s="115"/>
      <c r="C168" s="115"/>
      <c r="D168" s="116" t="s">
        <v>65</v>
      </c>
      <c r="E168" s="116" t="s">
        <v>24</v>
      </c>
      <c r="F168" s="116" t="s">
        <v>9</v>
      </c>
      <c r="G168" s="116" t="s">
        <v>273</v>
      </c>
      <c r="H168" s="115"/>
      <c r="I168" s="148"/>
      <c r="J168" s="113"/>
      <c r="K168" s="113"/>
    </row>
    <row r="169" spans="1:11" ht="19.5" customHeight="1" hidden="1">
      <c r="A169" s="117" t="s">
        <v>40</v>
      </c>
      <c r="B169" s="118"/>
      <c r="C169" s="118"/>
      <c r="D169" s="119" t="s">
        <v>65</v>
      </c>
      <c r="E169" s="116" t="s">
        <v>24</v>
      </c>
      <c r="F169" s="116" t="s">
        <v>9</v>
      </c>
      <c r="G169" s="116" t="s">
        <v>284</v>
      </c>
      <c r="H169" s="116" t="s">
        <v>173</v>
      </c>
      <c r="I169" s="148"/>
      <c r="J169" s="113"/>
      <c r="K169" s="113"/>
    </row>
    <row r="170" spans="1:11" ht="18.75" customHeight="1" hidden="1">
      <c r="A170" s="120" t="s">
        <v>225</v>
      </c>
      <c r="B170" s="118"/>
      <c r="C170" s="118"/>
      <c r="D170" s="119" t="s">
        <v>65</v>
      </c>
      <c r="E170" s="116" t="s">
        <v>24</v>
      </c>
      <c r="F170" s="116" t="s">
        <v>9</v>
      </c>
      <c r="G170" s="116" t="s">
        <v>284</v>
      </c>
      <c r="H170" s="116" t="s">
        <v>224</v>
      </c>
      <c r="I170" s="148"/>
      <c r="J170" s="113"/>
      <c r="K170" s="113"/>
    </row>
    <row r="171" spans="1:11" ht="25.5" customHeight="1" hidden="1">
      <c r="A171" s="114" t="s">
        <v>272</v>
      </c>
      <c r="B171" s="115"/>
      <c r="C171" s="115"/>
      <c r="D171" s="116" t="s">
        <v>65</v>
      </c>
      <c r="E171" s="116" t="s">
        <v>24</v>
      </c>
      <c r="F171" s="116" t="s">
        <v>9</v>
      </c>
      <c r="G171" s="116" t="s">
        <v>284</v>
      </c>
      <c r="H171" s="115"/>
      <c r="I171" s="148">
        <f>I172</f>
        <v>0</v>
      </c>
      <c r="J171" s="113"/>
      <c r="K171" s="113"/>
    </row>
    <row r="172" spans="1:11" ht="25.5" customHeight="1" hidden="1">
      <c r="A172" s="117" t="s">
        <v>40</v>
      </c>
      <c r="B172" s="118"/>
      <c r="C172" s="118"/>
      <c r="D172" s="119" t="s">
        <v>65</v>
      </c>
      <c r="E172" s="116" t="s">
        <v>24</v>
      </c>
      <c r="F172" s="116" t="s">
        <v>9</v>
      </c>
      <c r="G172" s="116" t="s">
        <v>274</v>
      </c>
      <c r="H172" s="116" t="s">
        <v>173</v>
      </c>
      <c r="I172" s="148">
        <f>I173</f>
        <v>0</v>
      </c>
      <c r="J172" s="113"/>
      <c r="K172" s="113"/>
    </row>
    <row r="173" spans="1:11" ht="36.75" customHeight="1" hidden="1">
      <c r="A173" s="120" t="s">
        <v>225</v>
      </c>
      <c r="B173" s="118"/>
      <c r="C173" s="118"/>
      <c r="D173" s="119" t="s">
        <v>65</v>
      </c>
      <c r="E173" s="116" t="s">
        <v>24</v>
      </c>
      <c r="F173" s="116" t="s">
        <v>9</v>
      </c>
      <c r="G173" s="116" t="s">
        <v>274</v>
      </c>
      <c r="H173" s="116" t="s">
        <v>224</v>
      </c>
      <c r="I173" s="148"/>
      <c r="J173" s="113"/>
      <c r="K173" s="113"/>
    </row>
    <row r="174" spans="1:11" ht="25.5" customHeight="1" hidden="1">
      <c r="A174" s="117" t="s">
        <v>228</v>
      </c>
      <c r="B174" s="118"/>
      <c r="C174" s="118"/>
      <c r="D174" s="119" t="s">
        <v>65</v>
      </c>
      <c r="E174" s="116" t="s">
        <v>24</v>
      </c>
      <c r="F174" s="116" t="s">
        <v>9</v>
      </c>
      <c r="G174" s="116" t="s">
        <v>251</v>
      </c>
      <c r="H174" s="116" t="s">
        <v>167</v>
      </c>
      <c r="I174" s="148">
        <f>I175</f>
        <v>0</v>
      </c>
      <c r="J174" s="113"/>
      <c r="K174" s="113"/>
    </row>
    <row r="175" spans="1:11" ht="25.5" customHeight="1" hidden="1">
      <c r="A175" s="117" t="s">
        <v>164</v>
      </c>
      <c r="B175" s="118"/>
      <c r="C175" s="118"/>
      <c r="D175" s="119" t="s">
        <v>65</v>
      </c>
      <c r="E175" s="116" t="s">
        <v>24</v>
      </c>
      <c r="F175" s="116" t="s">
        <v>9</v>
      </c>
      <c r="G175" s="116" t="s">
        <v>251</v>
      </c>
      <c r="H175" s="116" t="s">
        <v>110</v>
      </c>
      <c r="I175" s="148"/>
      <c r="J175" s="113"/>
      <c r="K175" s="113"/>
    </row>
    <row r="176" spans="1:11" ht="25.5" customHeight="1">
      <c r="A176" s="114" t="s">
        <v>260</v>
      </c>
      <c r="B176" s="115"/>
      <c r="C176" s="115"/>
      <c r="D176" s="116" t="s">
        <v>65</v>
      </c>
      <c r="E176" s="116" t="s">
        <v>24</v>
      </c>
      <c r="F176" s="116" t="s">
        <v>9</v>
      </c>
      <c r="G176" s="116" t="s">
        <v>259</v>
      </c>
      <c r="H176" s="115"/>
      <c r="I176" s="148">
        <f>I177</f>
        <v>30</v>
      </c>
      <c r="J176" s="113"/>
      <c r="K176" s="113"/>
    </row>
    <row r="177" spans="1:11" ht="25.5" customHeight="1">
      <c r="A177" s="121" t="s">
        <v>261</v>
      </c>
      <c r="B177" s="118"/>
      <c r="C177" s="118"/>
      <c r="D177" s="119" t="s">
        <v>65</v>
      </c>
      <c r="E177" s="116" t="s">
        <v>24</v>
      </c>
      <c r="F177" s="116" t="s">
        <v>9</v>
      </c>
      <c r="G177" s="116" t="s">
        <v>252</v>
      </c>
      <c r="H177" s="116"/>
      <c r="I177" s="148">
        <f>I178</f>
        <v>30</v>
      </c>
      <c r="J177" s="113"/>
      <c r="K177" s="113"/>
    </row>
    <row r="178" spans="1:11" ht="25.5" customHeight="1">
      <c r="A178" s="117" t="s">
        <v>228</v>
      </c>
      <c r="B178" s="118"/>
      <c r="C178" s="118"/>
      <c r="D178" s="119" t="s">
        <v>65</v>
      </c>
      <c r="E178" s="116" t="s">
        <v>24</v>
      </c>
      <c r="F178" s="116" t="s">
        <v>9</v>
      </c>
      <c r="G178" s="116" t="s">
        <v>252</v>
      </c>
      <c r="H178" s="116" t="s">
        <v>167</v>
      </c>
      <c r="I178" s="148">
        <f>I179</f>
        <v>30</v>
      </c>
      <c r="J178" s="113"/>
      <c r="K178" s="113"/>
    </row>
    <row r="179" spans="1:11" ht="25.5" customHeight="1">
      <c r="A179" s="117" t="s">
        <v>164</v>
      </c>
      <c r="B179" s="118"/>
      <c r="C179" s="118"/>
      <c r="D179" s="119" t="s">
        <v>65</v>
      </c>
      <c r="E179" s="116" t="s">
        <v>24</v>
      </c>
      <c r="F179" s="116" t="s">
        <v>9</v>
      </c>
      <c r="G179" s="116" t="s">
        <v>252</v>
      </c>
      <c r="H179" s="116" t="s">
        <v>110</v>
      </c>
      <c r="I179" s="148">
        <v>30</v>
      </c>
      <c r="J179" s="113"/>
      <c r="K179" s="113"/>
    </row>
    <row r="180" spans="1:11" ht="18" customHeight="1">
      <c r="A180" s="126" t="s">
        <v>253</v>
      </c>
      <c r="B180" s="118"/>
      <c r="C180" s="118"/>
      <c r="D180" s="118" t="s">
        <v>65</v>
      </c>
      <c r="E180" s="115" t="s">
        <v>24</v>
      </c>
      <c r="F180" s="115" t="s">
        <v>9</v>
      </c>
      <c r="G180" s="115" t="s">
        <v>196</v>
      </c>
      <c r="H180" s="115"/>
      <c r="I180" s="147">
        <f>I181+I184+I187</f>
        <v>3094.21146</v>
      </c>
      <c r="J180" s="113"/>
      <c r="K180" s="113"/>
    </row>
    <row r="181" spans="1:11" ht="18" customHeight="1">
      <c r="A181" s="126" t="s">
        <v>124</v>
      </c>
      <c r="B181" s="118"/>
      <c r="C181" s="118"/>
      <c r="D181" s="118" t="s">
        <v>65</v>
      </c>
      <c r="E181" s="115" t="s">
        <v>24</v>
      </c>
      <c r="F181" s="115" t="s">
        <v>9</v>
      </c>
      <c r="G181" s="115" t="s">
        <v>197</v>
      </c>
      <c r="H181" s="115"/>
      <c r="I181" s="147">
        <f>I182</f>
        <v>2229.605</v>
      </c>
      <c r="J181" s="113"/>
      <c r="K181" s="113"/>
    </row>
    <row r="182" spans="1:11" ht="24.75" customHeight="1">
      <c r="A182" s="122" t="s">
        <v>228</v>
      </c>
      <c r="B182" s="119"/>
      <c r="C182" s="119"/>
      <c r="D182" s="119" t="s">
        <v>65</v>
      </c>
      <c r="E182" s="116" t="s">
        <v>24</v>
      </c>
      <c r="F182" s="116" t="s">
        <v>9</v>
      </c>
      <c r="G182" s="116" t="s">
        <v>197</v>
      </c>
      <c r="H182" s="116" t="s">
        <v>167</v>
      </c>
      <c r="I182" s="148">
        <f>I183</f>
        <v>2229.605</v>
      </c>
      <c r="J182" s="113"/>
      <c r="K182" s="113"/>
    </row>
    <row r="183" spans="1:11" ht="24.75" customHeight="1">
      <c r="A183" s="120" t="s">
        <v>109</v>
      </c>
      <c r="B183" s="119"/>
      <c r="C183" s="119"/>
      <c r="D183" s="119" t="s">
        <v>65</v>
      </c>
      <c r="E183" s="116" t="s">
        <v>24</v>
      </c>
      <c r="F183" s="116" t="s">
        <v>9</v>
      </c>
      <c r="G183" s="116" t="s">
        <v>197</v>
      </c>
      <c r="H183" s="116" t="s">
        <v>110</v>
      </c>
      <c r="I183" s="148">
        <f>1700000/1000+650000/1000-12340/1000-5000/1000-20000/1000-3055/1000-50000/1000-50000/1000-50000/1000-30000/1000+100000/1000</f>
        <v>2229.605</v>
      </c>
      <c r="J183" s="113"/>
      <c r="K183" s="113"/>
    </row>
    <row r="184" spans="1:11" ht="17.25" customHeight="1">
      <c r="A184" s="126" t="s">
        <v>125</v>
      </c>
      <c r="B184" s="118"/>
      <c r="C184" s="118"/>
      <c r="D184" s="118" t="s">
        <v>65</v>
      </c>
      <c r="E184" s="115" t="s">
        <v>24</v>
      </c>
      <c r="F184" s="115" t="s">
        <v>9</v>
      </c>
      <c r="G184" s="115" t="s">
        <v>198</v>
      </c>
      <c r="H184" s="115"/>
      <c r="I184" s="147">
        <f>I185</f>
        <v>170</v>
      </c>
      <c r="J184" s="113"/>
      <c r="K184" s="113"/>
    </row>
    <row r="185" spans="1:11" ht="24" customHeight="1">
      <c r="A185" s="122" t="s">
        <v>228</v>
      </c>
      <c r="B185" s="119" t="s">
        <v>81</v>
      </c>
      <c r="C185" s="119" t="s">
        <v>81</v>
      </c>
      <c r="D185" s="119" t="s">
        <v>65</v>
      </c>
      <c r="E185" s="116" t="s">
        <v>24</v>
      </c>
      <c r="F185" s="116" t="s">
        <v>9</v>
      </c>
      <c r="G185" s="116" t="s">
        <v>198</v>
      </c>
      <c r="H185" s="116" t="s">
        <v>167</v>
      </c>
      <c r="I185" s="148">
        <f>I186</f>
        <v>170</v>
      </c>
      <c r="J185" s="113"/>
      <c r="K185" s="113"/>
    </row>
    <row r="186" spans="1:11" ht="25.5" customHeight="1">
      <c r="A186" s="120" t="s">
        <v>109</v>
      </c>
      <c r="B186" s="119"/>
      <c r="C186" s="119"/>
      <c r="D186" s="119" t="s">
        <v>65</v>
      </c>
      <c r="E186" s="116" t="s">
        <v>24</v>
      </c>
      <c r="F186" s="116" t="s">
        <v>9</v>
      </c>
      <c r="G186" s="116" t="s">
        <v>198</v>
      </c>
      <c r="H186" s="116" t="s">
        <v>110</v>
      </c>
      <c r="I186" s="148">
        <f>270000/1000-100000/1000</f>
        <v>170</v>
      </c>
      <c r="J186" s="113"/>
      <c r="K186" s="113"/>
    </row>
    <row r="187" spans="1:11" ht="18" customHeight="1">
      <c r="A187" s="126" t="s">
        <v>126</v>
      </c>
      <c r="B187" s="118"/>
      <c r="C187" s="118"/>
      <c r="D187" s="118" t="s">
        <v>65</v>
      </c>
      <c r="E187" s="115" t="s">
        <v>24</v>
      </c>
      <c r="F187" s="115" t="s">
        <v>9</v>
      </c>
      <c r="G187" s="115" t="s">
        <v>196</v>
      </c>
      <c r="H187" s="115"/>
      <c r="I187" s="147">
        <f>I188</f>
        <v>694.60646</v>
      </c>
      <c r="J187" s="113"/>
      <c r="K187" s="113"/>
    </row>
    <row r="188" spans="1:11" ht="17.25" customHeight="1">
      <c r="A188" s="114" t="s">
        <v>199</v>
      </c>
      <c r="B188" s="119" t="s">
        <v>81</v>
      </c>
      <c r="C188" s="119" t="s">
        <v>81</v>
      </c>
      <c r="D188" s="119" t="s">
        <v>65</v>
      </c>
      <c r="E188" s="116" t="s">
        <v>24</v>
      </c>
      <c r="F188" s="116" t="s">
        <v>9</v>
      </c>
      <c r="G188" s="116" t="s">
        <v>200</v>
      </c>
      <c r="H188" s="116"/>
      <c r="I188" s="148">
        <f>I189+I192</f>
        <v>694.60646</v>
      </c>
      <c r="J188" s="113"/>
      <c r="K188" s="113"/>
    </row>
    <row r="189" spans="1:11" ht="22.5">
      <c r="A189" s="122" t="s">
        <v>228</v>
      </c>
      <c r="B189" s="119" t="s">
        <v>81</v>
      </c>
      <c r="C189" s="119" t="s">
        <v>81</v>
      </c>
      <c r="D189" s="119" t="s">
        <v>65</v>
      </c>
      <c r="E189" s="116" t="s">
        <v>24</v>
      </c>
      <c r="F189" s="116" t="s">
        <v>9</v>
      </c>
      <c r="G189" s="116" t="s">
        <v>200</v>
      </c>
      <c r="H189" s="116" t="s">
        <v>167</v>
      </c>
      <c r="I189" s="148">
        <f>I190</f>
        <v>638.9989499999999</v>
      </c>
      <c r="J189" s="113"/>
      <c r="K189" s="113"/>
    </row>
    <row r="190" spans="1:11" ht="23.25" customHeight="1">
      <c r="A190" s="120" t="s">
        <v>109</v>
      </c>
      <c r="B190" s="119"/>
      <c r="C190" s="119"/>
      <c r="D190" s="119" t="s">
        <v>65</v>
      </c>
      <c r="E190" s="116" t="s">
        <v>24</v>
      </c>
      <c r="F190" s="116" t="s">
        <v>9</v>
      </c>
      <c r="G190" s="116" t="s">
        <v>200</v>
      </c>
      <c r="H190" s="116" t="s">
        <v>110</v>
      </c>
      <c r="I190" s="148">
        <f>1107200/1000+1509675.29/1000-55607.51/1000-659593.28/1000-45/1000+38.45/1000+50000/1000+30000/1000-1342669/1000</f>
        <v>638.9989499999999</v>
      </c>
      <c r="J190" s="113"/>
      <c r="K190" s="113"/>
    </row>
    <row r="191" spans="1:11" ht="23.25" customHeight="1" hidden="1">
      <c r="A191" s="114" t="s">
        <v>287</v>
      </c>
      <c r="B191" s="115"/>
      <c r="C191" s="115"/>
      <c r="D191" s="116" t="s">
        <v>65</v>
      </c>
      <c r="E191" s="116" t="s">
        <v>24</v>
      </c>
      <c r="F191" s="116" t="s">
        <v>9</v>
      </c>
      <c r="G191" s="116" t="s">
        <v>273</v>
      </c>
      <c r="H191" s="115"/>
      <c r="I191" s="148"/>
      <c r="J191" s="113"/>
      <c r="K191" s="113"/>
    </row>
    <row r="192" spans="1:11" ht="23.25" customHeight="1">
      <c r="A192" s="117" t="s">
        <v>40</v>
      </c>
      <c r="B192" s="118"/>
      <c r="C192" s="118"/>
      <c r="D192" s="119" t="s">
        <v>65</v>
      </c>
      <c r="E192" s="116" t="s">
        <v>24</v>
      </c>
      <c r="F192" s="116" t="s">
        <v>9</v>
      </c>
      <c r="G192" s="116" t="s">
        <v>200</v>
      </c>
      <c r="H192" s="116" t="s">
        <v>173</v>
      </c>
      <c r="I192" s="148">
        <f>I193</f>
        <v>55.607510000000005</v>
      </c>
      <c r="J192" s="113"/>
      <c r="K192" s="113"/>
    </row>
    <row r="193" spans="1:11" ht="23.25" customHeight="1">
      <c r="A193" s="120" t="s">
        <v>225</v>
      </c>
      <c r="B193" s="118"/>
      <c r="C193" s="118"/>
      <c r="D193" s="119" t="s">
        <v>65</v>
      </c>
      <c r="E193" s="116" t="s">
        <v>24</v>
      </c>
      <c r="F193" s="116" t="s">
        <v>9</v>
      </c>
      <c r="G193" s="116" t="s">
        <v>200</v>
      </c>
      <c r="H193" s="116" t="s">
        <v>224</v>
      </c>
      <c r="I193" s="148">
        <f>55607.51/1000</f>
        <v>55.607510000000005</v>
      </c>
      <c r="J193" s="113"/>
      <c r="K193" s="113"/>
    </row>
    <row r="194" spans="1:11" ht="21.75" customHeight="1">
      <c r="A194" s="123" t="s">
        <v>27</v>
      </c>
      <c r="B194" s="118"/>
      <c r="C194" s="118"/>
      <c r="D194" s="118" t="s">
        <v>65</v>
      </c>
      <c r="E194" s="115" t="s">
        <v>15</v>
      </c>
      <c r="F194" s="115"/>
      <c r="G194" s="115"/>
      <c r="H194" s="115"/>
      <c r="I194" s="147">
        <f>I195</f>
        <v>347.46775</v>
      </c>
      <c r="J194" s="113"/>
      <c r="K194" s="113"/>
    </row>
    <row r="195" spans="1:11" ht="23.25" customHeight="1">
      <c r="A195" s="123" t="s">
        <v>299</v>
      </c>
      <c r="B195" s="118"/>
      <c r="C195" s="118"/>
      <c r="D195" s="118" t="s">
        <v>65</v>
      </c>
      <c r="E195" s="115" t="s">
        <v>15</v>
      </c>
      <c r="F195" s="115" t="s">
        <v>15</v>
      </c>
      <c r="G195" s="115"/>
      <c r="H195" s="115"/>
      <c r="I195" s="147">
        <f>I196</f>
        <v>347.46775</v>
      </c>
      <c r="J195" s="113"/>
      <c r="K195" s="113"/>
    </row>
    <row r="196" spans="1:11" ht="48.75" customHeight="1">
      <c r="A196" s="120" t="s">
        <v>301</v>
      </c>
      <c r="B196" s="119"/>
      <c r="C196" s="119"/>
      <c r="D196" s="119" t="s">
        <v>65</v>
      </c>
      <c r="E196" s="116" t="s">
        <v>15</v>
      </c>
      <c r="F196" s="116" t="s">
        <v>15</v>
      </c>
      <c r="G196" s="116" t="s">
        <v>295</v>
      </c>
      <c r="H196" s="116"/>
      <c r="I196" s="148">
        <f>I197</f>
        <v>347.46775</v>
      </c>
      <c r="J196" s="113"/>
      <c r="K196" s="113"/>
    </row>
    <row r="197" spans="1:11" ht="23.25" customHeight="1">
      <c r="A197" s="120" t="s">
        <v>87</v>
      </c>
      <c r="B197" s="119"/>
      <c r="C197" s="119"/>
      <c r="D197" s="119" t="s">
        <v>65</v>
      </c>
      <c r="E197" s="116" t="s">
        <v>296</v>
      </c>
      <c r="F197" s="116" t="s">
        <v>15</v>
      </c>
      <c r="G197" s="116" t="s">
        <v>297</v>
      </c>
      <c r="H197" s="116" t="s">
        <v>88</v>
      </c>
      <c r="I197" s="148">
        <f>I198</f>
        <v>347.46775</v>
      </c>
      <c r="J197" s="113"/>
      <c r="K197" s="113"/>
    </row>
    <row r="198" spans="1:11" ht="33" customHeight="1">
      <c r="A198" s="120" t="s">
        <v>300</v>
      </c>
      <c r="B198" s="119"/>
      <c r="C198" s="119"/>
      <c r="D198" s="119" t="s">
        <v>65</v>
      </c>
      <c r="E198" s="116" t="s">
        <v>296</v>
      </c>
      <c r="F198" s="116" t="s">
        <v>15</v>
      </c>
      <c r="G198" s="116" t="s">
        <v>297</v>
      </c>
      <c r="H198" s="116" t="s">
        <v>298</v>
      </c>
      <c r="I198" s="148">
        <f>347467.75/1000</f>
        <v>347.46775</v>
      </c>
      <c r="J198" s="113"/>
      <c r="K198" s="113"/>
    </row>
    <row r="199" spans="1:11" ht="14.25" customHeight="1">
      <c r="A199" s="123" t="s">
        <v>49</v>
      </c>
      <c r="B199" s="124" t="s">
        <v>81</v>
      </c>
      <c r="C199" s="124" t="s">
        <v>81</v>
      </c>
      <c r="D199" s="124" t="s">
        <v>65</v>
      </c>
      <c r="E199" s="125" t="s">
        <v>32</v>
      </c>
      <c r="F199" s="125"/>
      <c r="G199" s="125"/>
      <c r="H199" s="125"/>
      <c r="I199" s="146">
        <f>I200</f>
        <v>9135.02876</v>
      </c>
      <c r="J199" s="113"/>
      <c r="K199" s="113"/>
    </row>
    <row r="200" spans="1:11" ht="14.25" customHeight="1">
      <c r="A200" s="126" t="s">
        <v>96</v>
      </c>
      <c r="B200" s="118" t="s">
        <v>81</v>
      </c>
      <c r="C200" s="118" t="s">
        <v>81</v>
      </c>
      <c r="D200" s="118" t="s">
        <v>65</v>
      </c>
      <c r="E200" s="115" t="s">
        <v>32</v>
      </c>
      <c r="F200" s="115" t="s">
        <v>6</v>
      </c>
      <c r="G200" s="115"/>
      <c r="H200" s="115"/>
      <c r="I200" s="147">
        <f>I207</f>
        <v>9135.02876</v>
      </c>
      <c r="J200" s="113"/>
      <c r="K200" s="113"/>
    </row>
    <row r="201" spans="1:11" ht="27.75" customHeight="1" hidden="1">
      <c r="A201" s="114" t="s">
        <v>177</v>
      </c>
      <c r="B201" s="118"/>
      <c r="C201" s="118"/>
      <c r="D201" s="119" t="s">
        <v>65</v>
      </c>
      <c r="E201" s="116" t="s">
        <v>32</v>
      </c>
      <c r="F201" s="116" t="s">
        <v>6</v>
      </c>
      <c r="G201" s="116" t="s">
        <v>166</v>
      </c>
      <c r="H201" s="115"/>
      <c r="I201" s="148">
        <f>I202</f>
        <v>0</v>
      </c>
      <c r="J201" s="113"/>
      <c r="K201" s="113"/>
    </row>
    <row r="202" spans="1:11" ht="26.25" customHeight="1" hidden="1">
      <c r="A202" s="117" t="s">
        <v>210</v>
      </c>
      <c r="B202" s="118"/>
      <c r="C202" s="118"/>
      <c r="D202" s="119" t="s">
        <v>65</v>
      </c>
      <c r="E202" s="116" t="s">
        <v>32</v>
      </c>
      <c r="F202" s="116" t="s">
        <v>6</v>
      </c>
      <c r="G202" s="116" t="s">
        <v>166</v>
      </c>
      <c r="H202" s="116" t="s">
        <v>128</v>
      </c>
      <c r="I202" s="148">
        <f>I203</f>
        <v>0</v>
      </c>
      <c r="J202" s="113"/>
      <c r="K202" s="113"/>
    </row>
    <row r="203" spans="1:11" ht="34.5" customHeight="1" hidden="1">
      <c r="A203" s="114" t="s">
        <v>127</v>
      </c>
      <c r="B203" s="118"/>
      <c r="C203" s="118"/>
      <c r="D203" s="119" t="s">
        <v>65</v>
      </c>
      <c r="E203" s="116" t="s">
        <v>32</v>
      </c>
      <c r="F203" s="116" t="s">
        <v>6</v>
      </c>
      <c r="G203" s="116" t="s">
        <v>166</v>
      </c>
      <c r="H203" s="116" t="s">
        <v>129</v>
      </c>
      <c r="I203" s="148"/>
      <c r="J203" s="113"/>
      <c r="K203" s="113"/>
    </row>
    <row r="204" spans="1:11" ht="28.5" customHeight="1" hidden="1">
      <c r="A204" s="114" t="s">
        <v>178</v>
      </c>
      <c r="B204" s="118"/>
      <c r="C204" s="118"/>
      <c r="D204" s="119" t="s">
        <v>65</v>
      </c>
      <c r="E204" s="116" t="s">
        <v>32</v>
      </c>
      <c r="F204" s="116" t="s">
        <v>6</v>
      </c>
      <c r="G204" s="116" t="s">
        <v>168</v>
      </c>
      <c r="H204" s="115"/>
      <c r="I204" s="148">
        <f>I205</f>
        <v>0</v>
      </c>
      <c r="J204" s="113"/>
      <c r="K204" s="113"/>
    </row>
    <row r="205" spans="1:11" ht="27" customHeight="1" hidden="1">
      <c r="A205" s="117" t="s">
        <v>210</v>
      </c>
      <c r="B205" s="118"/>
      <c r="C205" s="118"/>
      <c r="D205" s="119" t="s">
        <v>65</v>
      </c>
      <c r="E205" s="116" t="s">
        <v>32</v>
      </c>
      <c r="F205" s="116" t="s">
        <v>6</v>
      </c>
      <c r="G205" s="116" t="s">
        <v>168</v>
      </c>
      <c r="H205" s="116" t="s">
        <v>128</v>
      </c>
      <c r="I205" s="148">
        <f>I206</f>
        <v>0</v>
      </c>
      <c r="J205" s="113"/>
      <c r="K205" s="113"/>
    </row>
    <row r="206" spans="1:11" ht="36" customHeight="1" hidden="1">
      <c r="A206" s="114" t="s">
        <v>127</v>
      </c>
      <c r="B206" s="118"/>
      <c r="C206" s="118"/>
      <c r="D206" s="119" t="s">
        <v>65</v>
      </c>
      <c r="E206" s="116" t="s">
        <v>32</v>
      </c>
      <c r="F206" s="116" t="s">
        <v>6</v>
      </c>
      <c r="G206" s="116" t="s">
        <v>168</v>
      </c>
      <c r="H206" s="116" t="s">
        <v>129</v>
      </c>
      <c r="I206" s="148"/>
      <c r="J206" s="113"/>
      <c r="K206" s="113"/>
    </row>
    <row r="207" spans="1:11" ht="27" customHeight="1">
      <c r="A207" s="127" t="s">
        <v>254</v>
      </c>
      <c r="B207" s="118"/>
      <c r="C207" s="118"/>
      <c r="D207" s="119" t="s">
        <v>65</v>
      </c>
      <c r="E207" s="116" t="s">
        <v>32</v>
      </c>
      <c r="F207" s="116" t="s">
        <v>6</v>
      </c>
      <c r="G207" s="116" t="s">
        <v>255</v>
      </c>
      <c r="H207" s="116"/>
      <c r="I207" s="148">
        <f>I208+I220+I229+I218+I232+I234+I226+I223</f>
        <v>9135.02876</v>
      </c>
      <c r="J207" s="113"/>
      <c r="K207" s="113"/>
    </row>
    <row r="208" spans="1:11" ht="35.25" customHeight="1">
      <c r="A208" s="127" t="s">
        <v>262</v>
      </c>
      <c r="B208" s="118"/>
      <c r="C208" s="118"/>
      <c r="D208" s="119" t="s">
        <v>65</v>
      </c>
      <c r="E208" s="116" t="s">
        <v>32</v>
      </c>
      <c r="F208" s="116" t="s">
        <v>6</v>
      </c>
      <c r="G208" s="116" t="s">
        <v>256</v>
      </c>
      <c r="H208" s="116"/>
      <c r="I208" s="148">
        <f>I209+I210+I212+I213</f>
        <v>8929.62876</v>
      </c>
      <c r="J208" s="113"/>
      <c r="K208" s="113"/>
    </row>
    <row r="209" spans="1:11" ht="16.5" customHeight="1">
      <c r="A209" s="117" t="s">
        <v>248</v>
      </c>
      <c r="B209" s="118"/>
      <c r="C209" s="118"/>
      <c r="D209" s="119" t="s">
        <v>65</v>
      </c>
      <c r="E209" s="116" t="s">
        <v>32</v>
      </c>
      <c r="F209" s="116" t="s">
        <v>6</v>
      </c>
      <c r="G209" s="116" t="s">
        <v>256</v>
      </c>
      <c r="H209" s="116" t="s">
        <v>247</v>
      </c>
      <c r="I209" s="148">
        <f>2777888.72/1000-491929.46/1000+1140669/1000-4000/1000</f>
        <v>3422.6282600000004</v>
      </c>
      <c r="J209" s="113"/>
      <c r="K209" s="113"/>
    </row>
    <row r="210" spans="1:11" ht="27" customHeight="1">
      <c r="A210" s="128" t="s">
        <v>228</v>
      </c>
      <c r="B210" s="119" t="s">
        <v>81</v>
      </c>
      <c r="C210" s="119" t="s">
        <v>81</v>
      </c>
      <c r="D210" s="119" t="s">
        <v>65</v>
      </c>
      <c r="E210" s="116" t="s">
        <v>32</v>
      </c>
      <c r="F210" s="116" t="s">
        <v>6</v>
      </c>
      <c r="G210" s="116" t="s">
        <v>256</v>
      </c>
      <c r="H210" s="116" t="s">
        <v>167</v>
      </c>
      <c r="I210" s="148">
        <f>I211</f>
        <v>5350.4355</v>
      </c>
      <c r="J210" s="113"/>
      <c r="K210" s="113"/>
    </row>
    <row r="211" spans="1:11" ht="25.5" customHeight="1">
      <c r="A211" s="117" t="s">
        <v>164</v>
      </c>
      <c r="B211" s="119" t="s">
        <v>81</v>
      </c>
      <c r="C211" s="119" t="s">
        <v>81</v>
      </c>
      <c r="D211" s="119" t="s">
        <v>65</v>
      </c>
      <c r="E211" s="116" t="s">
        <v>32</v>
      </c>
      <c r="F211" s="116" t="s">
        <v>6</v>
      </c>
      <c r="G211" s="116" t="s">
        <v>256</v>
      </c>
      <c r="H211" s="116" t="s">
        <v>110</v>
      </c>
      <c r="I211" s="148">
        <f>4395435.5/1000+300000/1000+20000/1000-4000/1000+375000/1000+260000/1000+4000/1000</f>
        <v>5350.4355</v>
      </c>
      <c r="J211" s="113"/>
      <c r="K211" s="113"/>
    </row>
    <row r="212" spans="1:11" ht="25.5" customHeight="1">
      <c r="A212" s="117" t="s">
        <v>238</v>
      </c>
      <c r="B212" s="119"/>
      <c r="C212" s="119"/>
      <c r="D212" s="119" t="s">
        <v>65</v>
      </c>
      <c r="E212" s="116" t="s">
        <v>32</v>
      </c>
      <c r="F212" s="116" t="s">
        <v>6</v>
      </c>
      <c r="G212" s="116" t="s">
        <v>256</v>
      </c>
      <c r="H212" s="116" t="s">
        <v>237</v>
      </c>
      <c r="I212" s="148">
        <f>'[1]0801 '!$D$70/1000</f>
        <v>98.89</v>
      </c>
      <c r="J212" s="113"/>
      <c r="K212" s="113"/>
    </row>
    <row r="213" spans="1:11" ht="15.75" customHeight="1">
      <c r="A213" s="129" t="s">
        <v>87</v>
      </c>
      <c r="B213" s="119"/>
      <c r="C213" s="119"/>
      <c r="D213" s="119" t="s">
        <v>65</v>
      </c>
      <c r="E213" s="116" t="s">
        <v>32</v>
      </c>
      <c r="F213" s="116" t="s">
        <v>6</v>
      </c>
      <c r="G213" s="116" t="s">
        <v>256</v>
      </c>
      <c r="H213" s="116" t="s">
        <v>88</v>
      </c>
      <c r="I213" s="148">
        <f>I215+I214</f>
        <v>57.675</v>
      </c>
      <c r="J213" s="113"/>
      <c r="K213" s="113"/>
    </row>
    <row r="214" spans="1:11" ht="22.5" customHeight="1">
      <c r="A214" s="129" t="s">
        <v>215</v>
      </c>
      <c r="B214" s="119"/>
      <c r="C214" s="119"/>
      <c r="D214" s="119" t="s">
        <v>65</v>
      </c>
      <c r="E214" s="116" t="s">
        <v>32</v>
      </c>
      <c r="F214" s="116" t="s">
        <v>6</v>
      </c>
      <c r="G214" s="116" t="s">
        <v>279</v>
      </c>
      <c r="H214" s="116" t="s">
        <v>214</v>
      </c>
      <c r="I214" s="148">
        <f>30900/1000</f>
        <v>30.9</v>
      </c>
      <c r="J214" s="113"/>
      <c r="K214" s="113"/>
    </row>
    <row r="215" spans="1:11" ht="15.75" customHeight="1">
      <c r="A215" s="129" t="s">
        <v>113</v>
      </c>
      <c r="B215" s="119"/>
      <c r="C215" s="119"/>
      <c r="D215" s="119" t="s">
        <v>65</v>
      </c>
      <c r="E215" s="116" t="s">
        <v>32</v>
      </c>
      <c r="F215" s="116" t="s">
        <v>6</v>
      </c>
      <c r="G215" s="116" t="s">
        <v>256</v>
      </c>
      <c r="H215" s="116" t="s">
        <v>114</v>
      </c>
      <c r="I215" s="148">
        <f>14000/1000+5720/1000+3055/1000+4000/1000</f>
        <v>26.775</v>
      </c>
      <c r="J215" s="113"/>
      <c r="K215" s="113"/>
    </row>
    <row r="216" spans="1:11" ht="26.25" customHeight="1" hidden="1">
      <c r="A216" s="117" t="s">
        <v>210</v>
      </c>
      <c r="B216" s="119"/>
      <c r="C216" s="119"/>
      <c r="D216" s="119" t="s">
        <v>65</v>
      </c>
      <c r="E216" s="116" t="s">
        <v>32</v>
      </c>
      <c r="F216" s="116" t="s">
        <v>6</v>
      </c>
      <c r="G216" s="116" t="s">
        <v>213</v>
      </c>
      <c r="H216" s="116" t="s">
        <v>128</v>
      </c>
      <c r="I216" s="148">
        <f>I217</f>
        <v>0</v>
      </c>
      <c r="J216" s="113"/>
      <c r="K216" s="113"/>
    </row>
    <row r="217" spans="1:11" ht="20.25" customHeight="1" hidden="1">
      <c r="A217" s="114" t="s">
        <v>152</v>
      </c>
      <c r="B217" s="119"/>
      <c r="C217" s="119"/>
      <c r="D217" s="119" t="s">
        <v>65</v>
      </c>
      <c r="E217" s="116" t="s">
        <v>32</v>
      </c>
      <c r="F217" s="116" t="s">
        <v>6</v>
      </c>
      <c r="G217" s="116" t="s">
        <v>213</v>
      </c>
      <c r="H217" s="116" t="s">
        <v>153</v>
      </c>
      <c r="I217" s="148"/>
      <c r="J217" s="113"/>
      <c r="K217" s="113"/>
    </row>
    <row r="218" spans="1:11" ht="48.75" customHeight="1">
      <c r="A218" s="114" t="s">
        <v>151</v>
      </c>
      <c r="B218" s="119"/>
      <c r="C218" s="119"/>
      <c r="D218" s="119" t="s">
        <v>65</v>
      </c>
      <c r="E218" s="116" t="s">
        <v>32</v>
      </c>
      <c r="F218" s="116" t="s">
        <v>6</v>
      </c>
      <c r="G218" s="116" t="s">
        <v>265</v>
      </c>
      <c r="H218" s="116"/>
      <c r="I218" s="148">
        <f>I219</f>
        <v>5.4</v>
      </c>
      <c r="J218" s="113"/>
      <c r="K218" s="113"/>
    </row>
    <row r="219" spans="1:11" ht="20.25" customHeight="1">
      <c r="A219" s="117" t="s">
        <v>248</v>
      </c>
      <c r="B219" s="119"/>
      <c r="C219" s="119"/>
      <c r="D219" s="119" t="s">
        <v>65</v>
      </c>
      <c r="E219" s="116" t="s">
        <v>32</v>
      </c>
      <c r="F219" s="116" t="s">
        <v>6</v>
      </c>
      <c r="G219" s="116" t="s">
        <v>265</v>
      </c>
      <c r="H219" s="116" t="s">
        <v>247</v>
      </c>
      <c r="I219" s="148">
        <f>5400/1000</f>
        <v>5.4</v>
      </c>
      <c r="J219" s="113"/>
      <c r="K219" s="113"/>
    </row>
    <row r="220" spans="1:11" ht="34.5" customHeight="1" hidden="1">
      <c r="A220" s="127" t="s">
        <v>257</v>
      </c>
      <c r="B220" s="119"/>
      <c r="C220" s="119"/>
      <c r="D220" s="119" t="s">
        <v>65</v>
      </c>
      <c r="E220" s="116" t="s">
        <v>32</v>
      </c>
      <c r="F220" s="116" t="s">
        <v>6</v>
      </c>
      <c r="G220" s="116" t="s">
        <v>258</v>
      </c>
      <c r="H220" s="116"/>
      <c r="I220" s="148">
        <f>I221</f>
        <v>0</v>
      </c>
      <c r="J220" s="113"/>
      <c r="K220" s="113"/>
    </row>
    <row r="221" spans="1:11" ht="24" customHeight="1" hidden="1">
      <c r="A221" s="128" t="s">
        <v>228</v>
      </c>
      <c r="B221" s="119" t="s">
        <v>81</v>
      </c>
      <c r="C221" s="119" t="s">
        <v>81</v>
      </c>
      <c r="D221" s="119" t="s">
        <v>65</v>
      </c>
      <c r="E221" s="116" t="s">
        <v>32</v>
      </c>
      <c r="F221" s="116" t="s">
        <v>6</v>
      </c>
      <c r="G221" s="116" t="s">
        <v>258</v>
      </c>
      <c r="H221" s="116" t="s">
        <v>167</v>
      </c>
      <c r="I221" s="148">
        <f>I222</f>
        <v>0</v>
      </c>
      <c r="J221" s="113"/>
      <c r="K221" s="113"/>
    </row>
    <row r="222" spans="1:11" ht="28.5" customHeight="1" hidden="1">
      <c r="A222" s="117" t="s">
        <v>164</v>
      </c>
      <c r="B222" s="119" t="s">
        <v>81</v>
      </c>
      <c r="C222" s="119" t="s">
        <v>81</v>
      </c>
      <c r="D222" s="119" t="s">
        <v>65</v>
      </c>
      <c r="E222" s="116" t="s">
        <v>32</v>
      </c>
      <c r="F222" s="116" t="s">
        <v>6</v>
      </c>
      <c r="G222" s="116" t="s">
        <v>258</v>
      </c>
      <c r="H222" s="116" t="s">
        <v>110</v>
      </c>
      <c r="I222" s="148">
        <f>(100000-100000)/1000</f>
        <v>0</v>
      </c>
      <c r="J222" s="113"/>
      <c r="K222" s="113"/>
    </row>
    <row r="223" spans="1:11" ht="30.75" customHeight="1">
      <c r="A223" s="127" t="s">
        <v>290</v>
      </c>
      <c r="B223" s="119"/>
      <c r="C223" s="119"/>
      <c r="D223" s="119" t="s">
        <v>65</v>
      </c>
      <c r="E223" s="116" t="s">
        <v>32</v>
      </c>
      <c r="F223" s="116" t="s">
        <v>6</v>
      </c>
      <c r="G223" s="116" t="s">
        <v>291</v>
      </c>
      <c r="H223" s="116"/>
      <c r="I223" s="148">
        <f>I224</f>
        <v>200</v>
      </c>
      <c r="J223" s="113"/>
      <c r="K223" s="113"/>
    </row>
    <row r="224" spans="1:11" ht="28.5" customHeight="1">
      <c r="A224" s="128" t="s">
        <v>228</v>
      </c>
      <c r="B224" s="119" t="s">
        <v>81</v>
      </c>
      <c r="C224" s="119" t="s">
        <v>81</v>
      </c>
      <c r="D224" s="119" t="s">
        <v>65</v>
      </c>
      <c r="E224" s="116" t="s">
        <v>32</v>
      </c>
      <c r="F224" s="116" t="s">
        <v>6</v>
      </c>
      <c r="G224" s="116" t="s">
        <v>291</v>
      </c>
      <c r="H224" s="116" t="s">
        <v>167</v>
      </c>
      <c r="I224" s="148">
        <f>I225</f>
        <v>200</v>
      </c>
      <c r="J224" s="113"/>
      <c r="K224" s="113"/>
    </row>
    <row r="225" spans="1:11" ht="28.5" customHeight="1">
      <c r="A225" s="117" t="s">
        <v>164</v>
      </c>
      <c r="B225" s="119" t="s">
        <v>81</v>
      </c>
      <c r="C225" s="119" t="s">
        <v>81</v>
      </c>
      <c r="D225" s="119" t="s">
        <v>65</v>
      </c>
      <c r="E225" s="116" t="s">
        <v>32</v>
      </c>
      <c r="F225" s="116" t="s">
        <v>6</v>
      </c>
      <c r="G225" s="116" t="s">
        <v>291</v>
      </c>
      <c r="H225" s="116" t="s">
        <v>110</v>
      </c>
      <c r="I225" s="148">
        <f>200000/1000</f>
        <v>200</v>
      </c>
      <c r="J225" s="113"/>
      <c r="K225" s="113"/>
    </row>
    <row r="226" spans="1:11" ht="31.5" customHeight="1" hidden="1">
      <c r="A226" s="114" t="s">
        <v>272</v>
      </c>
      <c r="B226" s="119"/>
      <c r="C226" s="119"/>
      <c r="D226" s="119" t="s">
        <v>65</v>
      </c>
      <c r="E226" s="116" t="s">
        <v>32</v>
      </c>
      <c r="F226" s="116" t="s">
        <v>6</v>
      </c>
      <c r="G226" s="116" t="s">
        <v>276</v>
      </c>
      <c r="H226" s="116"/>
      <c r="I226" s="148">
        <f>I227</f>
        <v>0</v>
      </c>
      <c r="J226" s="113"/>
      <c r="K226" s="113"/>
    </row>
    <row r="227" spans="1:11" ht="28.5" customHeight="1" hidden="1">
      <c r="A227" s="136" t="s">
        <v>40</v>
      </c>
      <c r="B227" s="119" t="s">
        <v>81</v>
      </c>
      <c r="C227" s="119" t="s">
        <v>81</v>
      </c>
      <c r="D227" s="119" t="s">
        <v>65</v>
      </c>
      <c r="E227" s="116" t="s">
        <v>32</v>
      </c>
      <c r="F227" s="116" t="s">
        <v>6</v>
      </c>
      <c r="G227" s="116" t="s">
        <v>276</v>
      </c>
      <c r="H227" s="116" t="s">
        <v>173</v>
      </c>
      <c r="I227" s="148">
        <f>I228</f>
        <v>0</v>
      </c>
      <c r="J227" s="113"/>
      <c r="K227" s="113"/>
    </row>
    <row r="228" spans="1:11" ht="28.5" customHeight="1" hidden="1">
      <c r="A228" s="120" t="s">
        <v>225</v>
      </c>
      <c r="B228" s="119" t="s">
        <v>81</v>
      </c>
      <c r="C228" s="119" t="s">
        <v>81</v>
      </c>
      <c r="D228" s="119" t="s">
        <v>65</v>
      </c>
      <c r="E228" s="116" t="s">
        <v>32</v>
      </c>
      <c r="F228" s="116" t="s">
        <v>6</v>
      </c>
      <c r="G228" s="116" t="s">
        <v>276</v>
      </c>
      <c r="H228" s="116" t="s">
        <v>224</v>
      </c>
      <c r="I228" s="148">
        <v>0</v>
      </c>
      <c r="J228" s="113"/>
      <c r="K228" s="113"/>
    </row>
    <row r="229" spans="1:11" ht="39.75" customHeight="1" hidden="1">
      <c r="A229" s="127" t="s">
        <v>268</v>
      </c>
      <c r="B229" s="118"/>
      <c r="C229" s="118"/>
      <c r="D229" s="119" t="s">
        <v>65</v>
      </c>
      <c r="E229" s="116" t="s">
        <v>32</v>
      </c>
      <c r="F229" s="116" t="s">
        <v>6</v>
      </c>
      <c r="G229" s="116" t="s">
        <v>264</v>
      </c>
      <c r="H229" s="116"/>
      <c r="I229" s="148">
        <f>I230</f>
        <v>0</v>
      </c>
      <c r="J229" s="113"/>
      <c r="K229" s="113"/>
    </row>
    <row r="230" spans="1:11" ht="16.5" customHeight="1" hidden="1">
      <c r="A230" s="117" t="s">
        <v>248</v>
      </c>
      <c r="B230" s="118"/>
      <c r="C230" s="118"/>
      <c r="D230" s="119" t="s">
        <v>65</v>
      </c>
      <c r="E230" s="116" t="s">
        <v>32</v>
      </c>
      <c r="F230" s="116" t="s">
        <v>6</v>
      </c>
      <c r="G230" s="116" t="s">
        <v>264</v>
      </c>
      <c r="H230" s="116" t="s">
        <v>247</v>
      </c>
      <c r="I230" s="148">
        <v>0</v>
      </c>
      <c r="J230" s="113"/>
      <c r="K230" s="113"/>
    </row>
    <row r="231" spans="1:11" ht="24" customHeight="1" hidden="1">
      <c r="A231" s="114" t="s">
        <v>272</v>
      </c>
      <c r="B231" s="118"/>
      <c r="C231" s="118"/>
      <c r="D231" s="119" t="s">
        <v>65</v>
      </c>
      <c r="E231" s="116" t="s">
        <v>32</v>
      </c>
      <c r="F231" s="116" t="s">
        <v>6</v>
      </c>
      <c r="G231" s="116" t="s">
        <v>278</v>
      </c>
      <c r="H231" s="116"/>
      <c r="I231" s="148">
        <f>I232</f>
        <v>0</v>
      </c>
      <c r="J231" s="113"/>
      <c r="K231" s="113"/>
    </row>
    <row r="232" spans="1:9" ht="26.25" customHeight="1" hidden="1">
      <c r="A232" s="136" t="s">
        <v>40</v>
      </c>
      <c r="B232" s="70"/>
      <c r="C232" s="70"/>
      <c r="D232" s="73" t="s">
        <v>65</v>
      </c>
      <c r="E232" s="74" t="s">
        <v>32</v>
      </c>
      <c r="F232" s="74" t="s">
        <v>6</v>
      </c>
      <c r="G232" s="74" t="s">
        <v>278</v>
      </c>
      <c r="H232" s="74" t="s">
        <v>173</v>
      </c>
      <c r="I232" s="148">
        <f>I233</f>
        <v>0</v>
      </c>
    </row>
    <row r="233" spans="1:9" ht="16.5" customHeight="1" hidden="1">
      <c r="A233" s="120" t="s">
        <v>225</v>
      </c>
      <c r="B233" s="70"/>
      <c r="C233" s="70"/>
      <c r="D233" s="73" t="s">
        <v>65</v>
      </c>
      <c r="E233" s="74" t="s">
        <v>32</v>
      </c>
      <c r="F233" s="74" t="s">
        <v>6</v>
      </c>
      <c r="G233" s="74" t="s">
        <v>278</v>
      </c>
      <c r="H233" s="74" t="s">
        <v>224</v>
      </c>
      <c r="I233" s="148">
        <v>0</v>
      </c>
    </row>
    <row r="234" spans="1:9" ht="19.5" customHeight="1" hidden="1">
      <c r="A234" s="98" t="s">
        <v>267</v>
      </c>
      <c r="B234" s="70"/>
      <c r="C234" s="70"/>
      <c r="D234" s="73" t="s">
        <v>65</v>
      </c>
      <c r="E234" s="74" t="s">
        <v>32</v>
      </c>
      <c r="F234" s="74" t="s">
        <v>6</v>
      </c>
      <c r="G234" s="74" t="s">
        <v>269</v>
      </c>
      <c r="H234" s="74"/>
      <c r="I234" s="148">
        <f>I235</f>
        <v>0</v>
      </c>
    </row>
    <row r="235" spans="1:9" ht="18" customHeight="1" hidden="1">
      <c r="A235" s="98" t="s">
        <v>248</v>
      </c>
      <c r="B235" s="70"/>
      <c r="C235" s="70"/>
      <c r="D235" s="73" t="s">
        <v>65</v>
      </c>
      <c r="E235" s="74" t="s">
        <v>32</v>
      </c>
      <c r="F235" s="74" t="s">
        <v>6</v>
      </c>
      <c r="G235" s="74" t="s">
        <v>269</v>
      </c>
      <c r="H235" s="74" t="s">
        <v>247</v>
      </c>
      <c r="I235" s="148">
        <v>0</v>
      </c>
    </row>
    <row r="236" spans="1:9" ht="17.25" customHeight="1">
      <c r="A236" s="84" t="s">
        <v>130</v>
      </c>
      <c r="B236" s="70"/>
      <c r="C236" s="70"/>
      <c r="D236" s="70" t="s">
        <v>65</v>
      </c>
      <c r="E236" s="71" t="s">
        <v>48</v>
      </c>
      <c r="F236" s="71"/>
      <c r="G236" s="71"/>
      <c r="H236" s="71"/>
      <c r="I236" s="147">
        <f>I237+I251</f>
        <v>80.36076</v>
      </c>
    </row>
    <row r="237" spans="1:9" ht="15.75" customHeight="1">
      <c r="A237" s="87" t="s">
        <v>37</v>
      </c>
      <c r="B237" s="73"/>
      <c r="C237" s="73"/>
      <c r="D237" s="73" t="s">
        <v>65</v>
      </c>
      <c r="E237" s="74" t="s">
        <v>48</v>
      </c>
      <c r="F237" s="74" t="s">
        <v>6</v>
      </c>
      <c r="G237" s="74"/>
      <c r="H237" s="74"/>
      <c r="I237" s="148">
        <f>I238</f>
        <v>80.36076</v>
      </c>
    </row>
    <row r="238" spans="1:9" ht="16.5" customHeight="1">
      <c r="A238" s="87" t="s">
        <v>59</v>
      </c>
      <c r="B238" s="73"/>
      <c r="C238" s="73"/>
      <c r="D238" s="73" t="s">
        <v>65</v>
      </c>
      <c r="E238" s="74" t="s">
        <v>48</v>
      </c>
      <c r="F238" s="74" t="s">
        <v>6</v>
      </c>
      <c r="G238" s="74" t="s">
        <v>201</v>
      </c>
      <c r="H238" s="74"/>
      <c r="I238" s="148">
        <f>I239</f>
        <v>80.36076</v>
      </c>
    </row>
    <row r="239" spans="1:9" ht="22.5">
      <c r="A239" s="82" t="s">
        <v>60</v>
      </c>
      <c r="B239" s="73"/>
      <c r="C239" s="73"/>
      <c r="D239" s="73" t="s">
        <v>65</v>
      </c>
      <c r="E239" s="74" t="s">
        <v>48</v>
      </c>
      <c r="F239" s="74" t="s">
        <v>6</v>
      </c>
      <c r="G239" s="74" t="s">
        <v>202</v>
      </c>
      <c r="H239" s="74"/>
      <c r="I239" s="148">
        <f>I240</f>
        <v>80.36076</v>
      </c>
    </row>
    <row r="240" spans="1:9" ht="18" customHeight="1">
      <c r="A240" s="82" t="s">
        <v>135</v>
      </c>
      <c r="B240" s="73"/>
      <c r="C240" s="73"/>
      <c r="D240" s="73" t="s">
        <v>65</v>
      </c>
      <c r="E240" s="74" t="s">
        <v>48</v>
      </c>
      <c r="F240" s="74" t="s">
        <v>6</v>
      </c>
      <c r="G240" s="74" t="s">
        <v>202</v>
      </c>
      <c r="H240" s="74" t="s">
        <v>134</v>
      </c>
      <c r="I240" s="148">
        <f>I241</f>
        <v>80.36076</v>
      </c>
    </row>
    <row r="241" spans="1:9" ht="16.5" customHeight="1">
      <c r="A241" s="82" t="s">
        <v>221</v>
      </c>
      <c r="B241" s="73"/>
      <c r="C241" s="73"/>
      <c r="D241" s="73" t="s">
        <v>65</v>
      </c>
      <c r="E241" s="74" t="s">
        <v>48</v>
      </c>
      <c r="F241" s="74" t="s">
        <v>6</v>
      </c>
      <c r="G241" s="74" t="s">
        <v>202</v>
      </c>
      <c r="H241" s="74" t="s">
        <v>220</v>
      </c>
      <c r="I241" s="148">
        <f>'[1]1001'!$C$15/1000</f>
        <v>80.36076</v>
      </c>
    </row>
    <row r="242" spans="1:9" ht="17.25" customHeight="1" hidden="1">
      <c r="A242" s="87" t="s">
        <v>38</v>
      </c>
      <c r="B242" s="73"/>
      <c r="C242" s="73"/>
      <c r="D242" s="73" t="s">
        <v>65</v>
      </c>
      <c r="E242" s="74" t="s">
        <v>48</v>
      </c>
      <c r="F242" s="74" t="s">
        <v>9</v>
      </c>
      <c r="G242" s="74"/>
      <c r="H242" s="74"/>
      <c r="I242" s="148">
        <f>I243</f>
        <v>62.357</v>
      </c>
    </row>
    <row r="243" spans="1:9" ht="36" customHeight="1" hidden="1">
      <c r="A243" s="87" t="s">
        <v>131</v>
      </c>
      <c r="B243" s="73"/>
      <c r="C243" s="73"/>
      <c r="D243" s="73" t="s">
        <v>65</v>
      </c>
      <c r="E243" s="74" t="s">
        <v>48</v>
      </c>
      <c r="F243" s="74" t="s">
        <v>9</v>
      </c>
      <c r="G243" s="74" t="s">
        <v>138</v>
      </c>
      <c r="H243" s="74"/>
      <c r="I243" s="148">
        <f>I244</f>
        <v>62.357</v>
      </c>
    </row>
    <row r="244" spans="1:9" ht="33.75" customHeight="1" hidden="1">
      <c r="A244" s="87" t="s">
        <v>74</v>
      </c>
      <c r="B244" s="73"/>
      <c r="C244" s="73"/>
      <c r="D244" s="73" t="s">
        <v>65</v>
      </c>
      <c r="E244" s="74" t="s">
        <v>48</v>
      </c>
      <c r="F244" s="74" t="s">
        <v>9</v>
      </c>
      <c r="G244" s="74" t="s">
        <v>139</v>
      </c>
      <c r="H244" s="74"/>
      <c r="I244" s="148">
        <f>I245</f>
        <v>62.357</v>
      </c>
    </row>
    <row r="245" spans="1:9" ht="15" customHeight="1" hidden="1">
      <c r="A245" s="82" t="s">
        <v>135</v>
      </c>
      <c r="B245" s="73"/>
      <c r="C245" s="73"/>
      <c r="D245" s="73" t="s">
        <v>65</v>
      </c>
      <c r="E245" s="74" t="s">
        <v>48</v>
      </c>
      <c r="F245" s="74" t="s">
        <v>9</v>
      </c>
      <c r="G245" s="74" t="s">
        <v>139</v>
      </c>
      <c r="H245" s="74" t="s">
        <v>134</v>
      </c>
      <c r="I245" s="148">
        <f>I246</f>
        <v>62.357</v>
      </c>
    </row>
    <row r="246" spans="1:9" ht="15.75" customHeight="1" hidden="1">
      <c r="A246" s="87" t="s">
        <v>132</v>
      </c>
      <c r="B246" s="73"/>
      <c r="C246" s="73"/>
      <c r="D246" s="73" t="s">
        <v>65</v>
      </c>
      <c r="E246" s="74" t="s">
        <v>48</v>
      </c>
      <c r="F246" s="74" t="s">
        <v>9</v>
      </c>
      <c r="G246" s="74" t="s">
        <v>139</v>
      </c>
      <c r="H246" s="74" t="s">
        <v>133</v>
      </c>
      <c r="I246" s="148">
        <f>62357/1000</f>
        <v>62.357</v>
      </c>
    </row>
    <row r="247" spans="1:9" ht="15.75" customHeight="1" hidden="1">
      <c r="A247" s="87" t="s">
        <v>144</v>
      </c>
      <c r="B247" s="73"/>
      <c r="C247" s="73"/>
      <c r="D247" s="73" t="s">
        <v>65</v>
      </c>
      <c r="E247" s="74" t="s">
        <v>48</v>
      </c>
      <c r="F247" s="74" t="s">
        <v>11</v>
      </c>
      <c r="G247" s="74"/>
      <c r="H247" s="74"/>
      <c r="I247" s="148">
        <f>I248</f>
        <v>0</v>
      </c>
    </row>
    <row r="248" spans="1:9" ht="15.75" customHeight="1" hidden="1">
      <c r="A248" s="87" t="s">
        <v>150</v>
      </c>
      <c r="B248" s="73"/>
      <c r="C248" s="73"/>
      <c r="D248" s="73" t="s">
        <v>65</v>
      </c>
      <c r="E248" s="74" t="s">
        <v>48</v>
      </c>
      <c r="F248" s="74" t="s">
        <v>11</v>
      </c>
      <c r="G248" s="74" t="s">
        <v>148</v>
      </c>
      <c r="H248" s="74"/>
      <c r="I248" s="148">
        <f>I249</f>
        <v>0</v>
      </c>
    </row>
    <row r="249" spans="1:9" ht="15.75" customHeight="1" hidden="1">
      <c r="A249" s="87" t="s">
        <v>149</v>
      </c>
      <c r="B249" s="73"/>
      <c r="C249" s="73"/>
      <c r="D249" s="73" t="s">
        <v>65</v>
      </c>
      <c r="E249" s="74" t="s">
        <v>48</v>
      </c>
      <c r="F249" s="74" t="s">
        <v>11</v>
      </c>
      <c r="G249" s="74" t="s">
        <v>139</v>
      </c>
      <c r="H249" s="74" t="s">
        <v>146</v>
      </c>
      <c r="I249" s="148">
        <f>I250</f>
        <v>0</v>
      </c>
    </row>
    <row r="250" spans="1:9" ht="27" customHeight="1" hidden="1">
      <c r="A250" s="87" t="s">
        <v>145</v>
      </c>
      <c r="B250" s="73"/>
      <c r="C250" s="73"/>
      <c r="D250" s="73" t="s">
        <v>65</v>
      </c>
      <c r="E250" s="74" t="s">
        <v>48</v>
      </c>
      <c r="F250" s="74" t="s">
        <v>11</v>
      </c>
      <c r="G250" s="74" t="s">
        <v>139</v>
      </c>
      <c r="H250" s="74" t="s">
        <v>147</v>
      </c>
      <c r="I250" s="148">
        <f>(2505170-1087840-1417330)/1000</f>
        <v>0</v>
      </c>
    </row>
    <row r="251" spans="1:9" ht="18.75" customHeight="1" hidden="1">
      <c r="A251" s="87" t="s">
        <v>203</v>
      </c>
      <c r="B251" s="73"/>
      <c r="C251" s="73"/>
      <c r="D251" s="73" t="s">
        <v>65</v>
      </c>
      <c r="E251" s="74" t="s">
        <v>48</v>
      </c>
      <c r="F251" s="74" t="s">
        <v>13</v>
      </c>
      <c r="G251" s="74"/>
      <c r="H251" s="74"/>
      <c r="I251" s="148">
        <f>I252</f>
        <v>0</v>
      </c>
    </row>
    <row r="252" spans="1:9" ht="16.5" customHeight="1" hidden="1">
      <c r="A252" s="87" t="s">
        <v>204</v>
      </c>
      <c r="B252" s="73"/>
      <c r="C252" s="73"/>
      <c r="D252" s="73" t="s">
        <v>65</v>
      </c>
      <c r="E252" s="74" t="s">
        <v>48</v>
      </c>
      <c r="F252" s="74" t="s">
        <v>13</v>
      </c>
      <c r="G252" s="74" t="s">
        <v>206</v>
      </c>
      <c r="H252" s="74"/>
      <c r="I252" s="148">
        <f>I253</f>
        <v>0</v>
      </c>
    </row>
    <row r="253" spans="1:9" ht="17.25" customHeight="1" hidden="1">
      <c r="A253" s="87" t="s">
        <v>205</v>
      </c>
      <c r="B253" s="73"/>
      <c r="C253" s="73"/>
      <c r="D253" s="73" t="s">
        <v>65</v>
      </c>
      <c r="E253" s="74" t="s">
        <v>48</v>
      </c>
      <c r="F253" s="74" t="s">
        <v>13</v>
      </c>
      <c r="G253" s="74" t="s">
        <v>206</v>
      </c>
      <c r="H253" s="74"/>
      <c r="I253" s="148">
        <f>I254</f>
        <v>0</v>
      </c>
    </row>
    <row r="254" spans="1:9" ht="22.5" customHeight="1" hidden="1">
      <c r="A254" s="110" t="s">
        <v>228</v>
      </c>
      <c r="B254" s="73"/>
      <c r="C254" s="73"/>
      <c r="D254" s="73" t="s">
        <v>65</v>
      </c>
      <c r="E254" s="74" t="s">
        <v>48</v>
      </c>
      <c r="F254" s="74" t="s">
        <v>13</v>
      </c>
      <c r="G254" s="74" t="s">
        <v>206</v>
      </c>
      <c r="H254" s="74" t="s">
        <v>167</v>
      </c>
      <c r="I254" s="148">
        <f>I255</f>
        <v>0</v>
      </c>
    </row>
    <row r="255" spans="1:9" ht="25.5" customHeight="1" hidden="1">
      <c r="A255" s="82" t="s">
        <v>109</v>
      </c>
      <c r="B255" s="73"/>
      <c r="C255" s="73"/>
      <c r="D255" s="73" t="s">
        <v>65</v>
      </c>
      <c r="E255" s="74" t="s">
        <v>48</v>
      </c>
      <c r="F255" s="74" t="s">
        <v>13</v>
      </c>
      <c r="G255" s="74" t="s">
        <v>206</v>
      </c>
      <c r="H255" s="74" t="s">
        <v>110</v>
      </c>
      <c r="I255" s="148">
        <v>0</v>
      </c>
    </row>
    <row r="256" spans="1:9" ht="12.75">
      <c r="A256" s="86" t="s">
        <v>73</v>
      </c>
      <c r="B256" s="73"/>
      <c r="C256" s="73"/>
      <c r="D256" s="68" t="s">
        <v>65</v>
      </c>
      <c r="E256" s="67" t="s">
        <v>70</v>
      </c>
      <c r="F256" s="67"/>
      <c r="G256" s="67"/>
      <c r="H256" s="67"/>
      <c r="I256" s="146">
        <f>I257</f>
        <v>300</v>
      </c>
    </row>
    <row r="257" spans="1:9" ht="16.5" customHeight="1">
      <c r="A257" s="86" t="s">
        <v>72</v>
      </c>
      <c r="B257" s="73"/>
      <c r="C257" s="73"/>
      <c r="D257" s="70" t="s">
        <v>65</v>
      </c>
      <c r="E257" s="71" t="s">
        <v>70</v>
      </c>
      <c r="F257" s="71" t="s">
        <v>8</v>
      </c>
      <c r="G257" s="71"/>
      <c r="H257" s="71"/>
      <c r="I257" s="147">
        <f>I258</f>
        <v>300</v>
      </c>
    </row>
    <row r="258" spans="1:9" ht="21.75" customHeight="1">
      <c r="A258" s="87" t="s">
        <v>207</v>
      </c>
      <c r="B258" s="73"/>
      <c r="C258" s="73"/>
      <c r="D258" s="73" t="s">
        <v>65</v>
      </c>
      <c r="E258" s="74" t="s">
        <v>70</v>
      </c>
      <c r="F258" s="74" t="s">
        <v>8</v>
      </c>
      <c r="G258" s="74" t="s">
        <v>208</v>
      </c>
      <c r="H258" s="74"/>
      <c r="I258" s="148">
        <f>I259</f>
        <v>300</v>
      </c>
    </row>
    <row r="259" spans="1:9" ht="18.75" customHeight="1">
      <c r="A259" s="87" t="s">
        <v>95</v>
      </c>
      <c r="B259" s="73"/>
      <c r="C259" s="73"/>
      <c r="D259" s="73" t="s">
        <v>65</v>
      </c>
      <c r="E259" s="74" t="s">
        <v>70</v>
      </c>
      <c r="F259" s="74" t="s">
        <v>8</v>
      </c>
      <c r="G259" s="74" t="s">
        <v>209</v>
      </c>
      <c r="H259" s="74"/>
      <c r="I259" s="148">
        <f>I260</f>
        <v>300</v>
      </c>
    </row>
    <row r="260" spans="1:9" ht="24" customHeight="1">
      <c r="A260" s="109" t="s">
        <v>228</v>
      </c>
      <c r="B260" s="73"/>
      <c r="C260" s="73"/>
      <c r="D260" s="73" t="s">
        <v>65</v>
      </c>
      <c r="E260" s="74" t="s">
        <v>70</v>
      </c>
      <c r="F260" s="74" t="s">
        <v>8</v>
      </c>
      <c r="G260" s="74" t="s">
        <v>209</v>
      </c>
      <c r="H260" s="74" t="s">
        <v>167</v>
      </c>
      <c r="I260" s="148">
        <f>I261</f>
        <v>300</v>
      </c>
    </row>
    <row r="261" spans="1:9" ht="24" customHeight="1">
      <c r="A261" s="82" t="s">
        <v>109</v>
      </c>
      <c r="B261" s="73"/>
      <c r="C261" s="73"/>
      <c r="D261" s="73" t="s">
        <v>65</v>
      </c>
      <c r="E261" s="74" t="s">
        <v>70</v>
      </c>
      <c r="F261" s="74" t="s">
        <v>8</v>
      </c>
      <c r="G261" s="74" t="s">
        <v>209</v>
      </c>
      <c r="H261" s="74" t="s">
        <v>110</v>
      </c>
      <c r="I261" s="148">
        <f>300000/1000</f>
        <v>300</v>
      </c>
    </row>
    <row r="262" spans="1:9" ht="15">
      <c r="A262" s="90" t="s">
        <v>97</v>
      </c>
      <c r="B262" s="79"/>
      <c r="C262" s="79"/>
      <c r="D262" s="79"/>
      <c r="E262" s="80"/>
      <c r="F262" s="78"/>
      <c r="G262" s="65"/>
      <c r="H262" s="78"/>
      <c r="I262" s="150">
        <f>I16+I99+I110+I132+I199+I236+I256+I90+I194</f>
        <v>47996.288357300014</v>
      </c>
    </row>
    <row r="263" spans="1:4" ht="12">
      <c r="A263" s="81"/>
      <c r="B263" s="81"/>
      <c r="C263" s="81"/>
      <c r="D263" s="81"/>
    </row>
    <row r="264" spans="1:4" ht="12">
      <c r="A264" s="81"/>
      <c r="B264" s="81"/>
      <c r="C264" s="81"/>
      <c r="D264" s="81"/>
    </row>
    <row r="265" spans="1:4" ht="12">
      <c r="A265" s="81"/>
      <c r="B265" s="81"/>
      <c r="C265" s="81"/>
      <c r="D265" s="81"/>
    </row>
    <row r="266" spans="1:7" ht="12">
      <c r="A266" s="81"/>
      <c r="B266" s="81"/>
      <c r="C266" s="81"/>
      <c r="D266" s="81"/>
      <c r="E266" s="59"/>
      <c r="G266" s="59"/>
    </row>
    <row r="269" spans="1:7" ht="12">
      <c r="A269" s="138"/>
      <c r="E269" s="59"/>
      <c r="G269" s="59"/>
    </row>
  </sheetData>
  <sheetProtection/>
  <mergeCells count="19">
    <mergeCell ref="J12:K13"/>
    <mergeCell ref="F1:I1"/>
    <mergeCell ref="F2:I2"/>
    <mergeCell ref="F3:I3"/>
    <mergeCell ref="F4:I4"/>
    <mergeCell ref="A6:I6"/>
    <mergeCell ref="G12:G13"/>
    <mergeCell ref="H12:H13"/>
    <mergeCell ref="I12:I13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F13"/>
  </mergeCells>
  <printOptions/>
  <pageMargins left="0.9055118110236221" right="0" top="0.3937007874015748" bottom="0.5118110236220472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Секретарь</cp:lastModifiedBy>
  <cp:lastPrinted>2019-09-02T10:13:01Z</cp:lastPrinted>
  <dcterms:created xsi:type="dcterms:W3CDTF">2005-11-24T20:09:25Z</dcterms:created>
  <dcterms:modified xsi:type="dcterms:W3CDTF">2019-09-02T10:13:33Z</dcterms:modified>
  <cp:category/>
  <cp:version/>
  <cp:contentType/>
  <cp:contentStatus/>
</cp:coreProperties>
</file>